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5">'CAPPROJA'!$A$1:$H$76</definedName>
    <definedName name="_xlnm.Print_Area" localSheetId="4">'CAPREVEXP'!$A$1:$E$68</definedName>
    <definedName name="_xlnm.Print_Area" localSheetId="3">'DSREVEXP'!$A$1:$E$42</definedName>
    <definedName name="_xlnm.Print_Area" localSheetId="7">'FOOD SERVICE'!$A$1:$F$58</definedName>
    <definedName name="_xlnm.Print_Area" localSheetId="2">'GFEXP'!$A$1:$L$46</definedName>
    <definedName name="_xlnm.Print_Area" localSheetId="1">'GFREV'!$A$1:$F$71</definedName>
    <definedName name="_xlnm.Print_Area" localSheetId="8">'SPREV42X'!$A$1:$I$54</definedName>
    <definedName name="_xlnm.Print_Area" localSheetId="0">'sum cash &amp; invest'!$A$1:$E$35</definedName>
  </definedNames>
  <calcPr fullCalcOnLoad="1"/>
</workbook>
</file>

<file path=xl/sharedStrings.xml><?xml version="1.0" encoding="utf-8"?>
<sst xmlns="http://schemas.openxmlformats.org/spreadsheetml/2006/main" count="575" uniqueCount="383">
  <si>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</si>
  <si>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</si>
  <si>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</si>
  <si>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</si>
  <si>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</si>
  <si>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</si>
  <si>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</si>
  <si>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</si>
  <si>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</si>
  <si>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</si>
  <si>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</si>
  <si>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</si>
  <si>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</si>
  <si>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</si>
  <si>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</si>
  <si>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</si>
  <si>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</si>
  <si>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</si>
  <si>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</si>
  <si>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</si>
  <si>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</si>
  <si>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</si>
  <si>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</si>
  <si>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</si>
  <si>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</si>
  <si>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</si>
  <si>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</si>
  <si>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</si>
  <si>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</si>
  <si>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</si>
  <si>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</si>
  <si>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</si>
  <si>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</si>
  <si>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</si>
  <si>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</si>
  <si>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</si>
  <si>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</si>
  <si>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</si>
  <si>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</si>
  <si>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</si>
  <si>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</si>
  <si>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</si>
  <si>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</si>
  <si>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</si>
  <si>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</si>
  <si>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</si>
  <si>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</si>
  <si>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</si>
  <si>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</si>
  <si>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</si>
  <si>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</si>
  <si>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</si>
  <si>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</si>
  <si>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</si>
  <si>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</si>
  <si>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</si>
  <si>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</si>
  <si>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</si>
  <si>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</si>
  <si>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</si>
  <si>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</si>
  <si>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</si>
  <si>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</si>
  <si>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</si>
  <si>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</si>
  <si>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</si>
  <si>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</si>
  <si>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</si>
  <si>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</si>
  <si>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</si>
  <si>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</si>
  <si>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</si>
  <si>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</si>
  <si>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</si>
  <si>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</si>
  <si>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</si>
  <si>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</si>
  <si>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</si>
  <si>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</si>
  <si>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</si>
  <si>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</si>
  <si>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</si>
  <si>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</si>
  <si>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</si>
  <si>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</si>
  <si>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</si>
  <si>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</si>
  <si>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</si>
  <si>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</si>
  <si>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</si>
  <si>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</si>
  <si>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</si>
  <si>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</si>
  <si>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</si>
  <si>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</si>
  <si>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</si>
  <si>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</si>
  <si>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</si>
  <si>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</si>
  <si>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</si>
  <si>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</si>
  <si>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</si>
  <si>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</si>
  <si>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</si>
  <si>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</si>
  <si>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</si>
  <si>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</si>
  <si>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</si>
  <si>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</si>
  <si>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</si>
  <si>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</si>
  <si>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</si>
  <si>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</si>
  <si>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</si>
  <si>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</si>
  <si>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</si>
  <si>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</si>
  <si>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</si>
  <si>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</si>
  <si>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</si>
  <si>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</si>
  <si>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</si>
  <si>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</si>
  <si>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</si>
  <si>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</si>
  <si>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</si>
  <si>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</si>
  <si>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</si>
  <si>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</si>
  <si>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</si>
  <si>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</si>
  <si>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</si>
  <si>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</si>
  <si>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</si>
  <si>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</si>
  <si>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</si>
  <si>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</si>
  <si>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</si>
  <si>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</si>
  <si>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</si>
  <si>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</si>
  <si>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</si>
  <si>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</si>
  <si>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</si>
  <si>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</si>
  <si>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</si>
  <si>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</si>
  <si>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</si>
  <si>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</si>
  <si>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</si>
  <si>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</si>
  <si>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</si>
  <si>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</si>
  <si>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</si>
  <si>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</si>
  <si>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</si>
  <si>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</si>
  <si>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</si>
  <si>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</si>
  <si>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</si>
  <si>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</si>
  <si>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</si>
  <si>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</si>
  <si>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</si>
  <si>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</si>
  <si>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</si>
  <si>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</si>
  <si>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</si>
  <si>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</si>
  <si>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</si>
  <si>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</si>
  <si>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</si>
  <si>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</si>
  <si>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</si>
  <si>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</si>
  <si>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</si>
  <si>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</si>
  <si>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</si>
  <si>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</si>
  <si>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</si>
  <si>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</si>
  <si>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</si>
  <si>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</si>
  <si>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</si>
  <si>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</si>
  <si>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</si>
  <si>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</si>
  <si>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</si>
  <si>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</si>
  <si>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</si>
  <si>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</si>
  <si>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</si>
  <si>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</si>
  <si>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</si>
  <si>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</si>
  <si>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</si>
  <si>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</si>
  <si>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</si>
  <si>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</si>
  <si>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</si>
  <si>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</si>
  <si>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</si>
  <si>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</si>
  <si>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</si>
  <si>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</si>
  <si>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</si>
  <si>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</si>
  <si>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</si>
  <si>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</si>
  <si>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</si>
  <si>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3164  Paving Project at Dist Office</t>
  </si>
  <si>
    <t>3563  Land Acquisitions</t>
  </si>
  <si>
    <t>3655  Covered Walkway Countywide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</si>
  <si>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</si>
  <si>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</si>
  <si>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</si>
  <si>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</si>
  <si>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</si>
  <si>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</si>
  <si>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</si>
  <si>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</si>
  <si>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</si>
  <si>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Library Books - New Libraries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</si>
  <si>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</si>
  <si>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</si>
  <si>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</si>
  <si>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</si>
  <si>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</si>
  <si>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</si>
  <si>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</si>
  <si>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</si>
  <si>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</si>
  <si>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</si>
  <si>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</si>
  <si>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</si>
  <si>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</si>
  <si>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</si>
  <si>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</si>
  <si>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</si>
  <si>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</si>
  <si>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</si>
  <si>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</si>
  <si>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</si>
  <si>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3106  New Elementary School "W"</t>
  </si>
  <si>
    <t>3156  District-Wide Facilities Tech</t>
  </si>
  <si>
    <t>3456  Roadway, Sidewalk Improvements</t>
  </si>
  <si>
    <t>3753  Repayment of COP 2005 - "NN"</t>
  </si>
  <si>
    <t>Safe &amp; Drug Free Schools FY06</t>
  </si>
  <si>
    <t>NEFBA GRANT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</si>
  <si>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</si>
  <si>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</si>
  <si>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</si>
  <si>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</si>
  <si>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</si>
  <si>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</si>
  <si>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</si>
  <si>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</si>
  <si>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</si>
  <si>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</si>
  <si>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</si>
  <si>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</si>
  <si>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</si>
  <si>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</si>
  <si>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</si>
  <si>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</si>
  <si>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</si>
  <si>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</si>
  <si>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</si>
  <si>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</si>
  <si>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</si>
  <si>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</si>
  <si>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</si>
  <si>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</si>
  <si>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</si>
  <si>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</si>
  <si>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</si>
  <si>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</si>
  <si>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</si>
  <si>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</si>
  <si>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Voluntary Pre-K</t>
  </si>
  <si>
    <t>TITLE 11 FY 07</t>
  </si>
  <si>
    <t xml:space="preserve">TITLE 111 ESOL </t>
  </si>
  <si>
    <t>CARL PERKINS GRANT FY2007</t>
  </si>
  <si>
    <t>I.D.E.A.- PART B  FY07</t>
  </si>
  <si>
    <t>READING FIRST FY2007</t>
  </si>
  <si>
    <t>Enhancing Ed thru Technology 07</t>
  </si>
  <si>
    <t>Homeless Children and Youth FY07</t>
  </si>
  <si>
    <t>SEDNET FY2007</t>
  </si>
  <si>
    <t>Teaching American History</t>
  </si>
  <si>
    <t>3346 Safety To Life</t>
  </si>
  <si>
    <t>3602  OAKLEAF School "N"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</si>
  <si>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</si>
  <si>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</si>
  <si>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</si>
  <si>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</si>
  <si>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</si>
  <si>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</si>
  <si>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</si>
  <si>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Permanent Classrooms at CEB</t>
  </si>
  <si>
    <t xml:space="preserve">  Refund of Prior Year's Expenses</t>
  </si>
  <si>
    <t>`</t>
  </si>
  <si>
    <t>3434  District Security Fencing</t>
  </si>
  <si>
    <t>Sale of Equipment</t>
  </si>
  <si>
    <t>New Relocables Purchase &amp; Setup</t>
  </si>
  <si>
    <t>3117  Mburg Annex - Hydraulic Lifts</t>
  </si>
  <si>
    <t>Salaries</t>
  </si>
  <si>
    <t>3026  New Elementary School "Y"</t>
  </si>
  <si>
    <t>0001  Capital Projects Contingency</t>
  </si>
  <si>
    <t>3057  New Elementary School "F"</t>
  </si>
  <si>
    <t>Transfer In from General Fund</t>
  </si>
  <si>
    <t>Transfer from Capital Projects</t>
  </si>
  <si>
    <t>Transfers to Capital Projects</t>
  </si>
  <si>
    <t>3216  Elementary School "X" Lake Asbury</t>
  </si>
  <si>
    <t>TITLE 1 SINI</t>
  </si>
  <si>
    <t>Transfer of Funds</t>
  </si>
  <si>
    <t>Transfer from General Fund</t>
  </si>
  <si>
    <t>FY  2007-2008</t>
  </si>
  <si>
    <t>NEW YEAR    2007-2008</t>
  </si>
  <si>
    <t>3018  GCSJH Renovate Restrooms</t>
  </si>
  <si>
    <t>3028  Replace Fire Alarms Countywide</t>
  </si>
  <si>
    <t>3038  Replace HVAC Units Countywide</t>
  </si>
  <si>
    <t>3048  RHS Second Chiller Addition</t>
  </si>
  <si>
    <t>3058  TBE Replace Chillder</t>
  </si>
  <si>
    <t>3068  TES Easement &amp; Sewer/Water</t>
  </si>
  <si>
    <t>3108  KHHS Re-Roofing Bldg 8 Art</t>
  </si>
  <si>
    <t>3158  District-Wide Facilities Tech</t>
  </si>
  <si>
    <t>3178  CHS Re-Roofing Building 1</t>
  </si>
  <si>
    <t>3238  Install Grounding Systems</t>
  </si>
  <si>
    <t>3248  LAE Re-Shingle Bldgs. 1,2,3</t>
  </si>
  <si>
    <t>3348  Safety-To-Life</t>
  </si>
  <si>
    <t>3441  Keystone Transportation Improvement</t>
  </si>
  <si>
    <t>3468  District Ancillary Facilities</t>
  </si>
  <si>
    <t>3475  Parking Improvements TBE</t>
  </si>
  <si>
    <t>3486  Parking Improvements MBE</t>
  </si>
  <si>
    <t>3558  Demolition KHHS Rec Area</t>
  </si>
  <si>
    <t>3768  TES Re-Roofing Bldgs. 3 &amp; 4</t>
  </si>
  <si>
    <t>3608  CHS Re-Roofing Bldg 6 Art</t>
  </si>
  <si>
    <t>TITLE 1 Part A Basic FY 08</t>
  </si>
  <si>
    <t>TITLE 11 FY 08</t>
  </si>
  <si>
    <t>CARL PERKINS GRANT FY2008</t>
  </si>
  <si>
    <t>TITLE V FY2008</t>
  </si>
  <si>
    <t>I.D.E.A.- PART B  FY08</t>
  </si>
  <si>
    <t>IDEA - PREK FY 2008</t>
  </si>
  <si>
    <t>READING FIRST FY2008</t>
  </si>
  <si>
    <t>Enhancing Ed thru Technology 08</t>
  </si>
  <si>
    <t>Safe &amp; Drug Free Schools FY08</t>
  </si>
  <si>
    <t>Homeless Children and Youth FY08</t>
  </si>
  <si>
    <t xml:space="preserve">SEDNET FY2008 </t>
  </si>
  <si>
    <t>TITLE 1 PART A BASIC FY 07</t>
  </si>
  <si>
    <t>TECH PREP GRANT FY08</t>
  </si>
  <si>
    <t>Problem-Solving/RtI</t>
  </si>
  <si>
    <t>1,2,8,9</t>
  </si>
  <si>
    <t>1,2,3,8,9</t>
  </si>
  <si>
    <t>2,3,8,9</t>
  </si>
  <si>
    <t>3,8</t>
  </si>
  <si>
    <t>8,9</t>
  </si>
  <si>
    <t>3338  Remodeling of Bldg. 4 &amp; 5  CEB</t>
  </si>
  <si>
    <t>1528  School Equip. Disbursement</t>
  </si>
  <si>
    <t>06/30/2007</t>
  </si>
  <si>
    <t>Year Budget FY08</t>
  </si>
  <si>
    <t>High School QQQ</t>
  </si>
  <si>
    <t>Elementary School "W"-Oakleaf Village</t>
  </si>
  <si>
    <t>Elementary School "X" Shadowlawn</t>
  </si>
  <si>
    <t>Fund Balance July 1, 2007</t>
  </si>
  <si>
    <t>FUND BALANCE  JULY 1, 2007</t>
  </si>
  <si>
    <t>FUND BALANCE    JULY 1, 2007</t>
  </si>
  <si>
    <t>Performance Pay Incentive</t>
  </si>
  <si>
    <t>Adult Educ. &amp; Family Literacy</t>
  </si>
  <si>
    <t>Other Purchased Services</t>
  </si>
  <si>
    <t>TITLE 1 Set Aside</t>
  </si>
  <si>
    <t>TITLE 1 Dist Corrective Action</t>
  </si>
  <si>
    <t>AV Materials $750/OVER</t>
  </si>
  <si>
    <t>AV Materials Less Than $750</t>
  </si>
  <si>
    <t>Software $750 &amp; Over</t>
  </si>
  <si>
    <t>Software Less Than $750</t>
  </si>
  <si>
    <t>3309  Special Maintenance Account</t>
  </si>
  <si>
    <t>3406  Permanent Classroom CEB</t>
  </si>
  <si>
    <t>July 1, 2007  thru January 31, 2008</t>
  </si>
  <si>
    <t>July 1, 2007 thru January 31, 2008</t>
  </si>
  <si>
    <t>School Internal Accounts</t>
  </si>
  <si>
    <t>1.  The rate of interest earned on investments with the State Board of Administration during the month</t>
  </si>
  <si>
    <t>2.  For comparison purposes with the General Fund Statement of Revenue, we have completed  59%</t>
  </si>
  <si>
    <t xml:space="preserve">     of  January, 2008 was 4.62%.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</si>
</sst>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3" xfId="0" applyNumberFormat="1" applyFill="1" applyBorder="1" applyAlignment="1">
      <alignment horizontal="right"/>
    </xf>
    <xf numFmtId="40" fontId="5" fillId="0" borderId="2" xfId="0" applyNumberFormat="1" applyFont="1" applyFill="1" applyBorder="1" applyAlignment="1">
      <alignment/>
    </xf>
    <xf numFmtId="40" fontId="0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277</v>
      </c>
      <c r="B2" s="94"/>
      <c r="C2" s="94"/>
      <c r="D2" s="94"/>
      <c r="E2" s="94"/>
    </row>
    <row r="3" spans="1:5" ht="15.75">
      <c r="A3" s="94" t="s">
        <v>377</v>
      </c>
      <c r="B3" s="95"/>
      <c r="C3" s="95"/>
      <c r="D3" s="94"/>
      <c r="E3" s="96"/>
    </row>
    <row r="4" spans="1:5" ht="15.75">
      <c r="A4" s="97"/>
      <c r="B4" s="97"/>
      <c r="C4" s="97"/>
      <c r="D4" s="97"/>
      <c r="E4" s="97"/>
    </row>
    <row r="5" spans="1:5" ht="25.5" customHeight="1">
      <c r="A5" s="67"/>
      <c r="B5" s="68" t="s">
        <v>0</v>
      </c>
      <c r="C5" s="68" t="s">
        <v>1</v>
      </c>
      <c r="D5" s="67" t="s">
        <v>2</v>
      </c>
      <c r="E5" s="69" t="s">
        <v>3</v>
      </c>
    </row>
    <row r="7" spans="1:5" ht="12.75">
      <c r="A7" t="s">
        <v>4</v>
      </c>
      <c r="B7" s="13">
        <f>1537860.56+52856014.38</f>
        <v>54393874.940000005</v>
      </c>
      <c r="C7" s="13">
        <v>6984068.37</v>
      </c>
      <c r="D7" s="2" t="s">
        <v>5</v>
      </c>
      <c r="E7" s="1">
        <f>SUM(B7:D7)</f>
        <v>61377943.31</v>
      </c>
    </row>
    <row r="8" spans="2:3" ht="12.75">
      <c r="B8" s="13" t="s">
        <v>9</v>
      </c>
      <c r="C8" s="13" t="s">
        <v>9</v>
      </c>
    </row>
    <row r="9" spans="1:5" ht="12.75">
      <c r="A9" t="s">
        <v>379</v>
      </c>
      <c r="B9" s="13">
        <v>-5000</v>
      </c>
      <c r="C9" s="13">
        <v>2150834.95</v>
      </c>
      <c r="D9" s="2" t="s">
        <v>5</v>
      </c>
      <c r="E9" s="1">
        <f>SUM(B9:D9)</f>
        <v>2145834.95</v>
      </c>
    </row>
    <row r="11" spans="1:7" ht="12.75">
      <c r="A11" t="s">
        <v>6</v>
      </c>
      <c r="B11" s="13">
        <v>3837.15</v>
      </c>
      <c r="C11" s="13">
        <v>692293.43</v>
      </c>
      <c r="D11" s="4" t="s">
        <v>172</v>
      </c>
      <c r="E11" s="1">
        <f>SUM(B11:D11)</f>
        <v>696130.5800000001</v>
      </c>
      <c r="G11" s="3"/>
    </row>
    <row r="12" spans="2:3" ht="12.75">
      <c r="B12" s="13" t="s">
        <v>9</v>
      </c>
      <c r="C12" s="13" t="s">
        <v>9</v>
      </c>
    </row>
    <row r="13" spans="1:5" ht="12.75">
      <c r="A13" t="s">
        <v>7</v>
      </c>
      <c r="B13" s="13">
        <v>11379106.11</v>
      </c>
      <c r="C13" s="13">
        <v>28120793.43</v>
      </c>
      <c r="D13" s="4" t="s">
        <v>172</v>
      </c>
      <c r="E13" s="1">
        <f>SUM(B13:D13)</f>
        <v>39499899.54</v>
      </c>
    </row>
    <row r="14" spans="2:3" ht="12.75">
      <c r="B14" s="13" t="s">
        <v>9</v>
      </c>
      <c r="C14" s="13" t="s">
        <v>9</v>
      </c>
    </row>
    <row r="15" spans="1:5" ht="12.75">
      <c r="A15" t="s">
        <v>8</v>
      </c>
      <c r="B15" s="13">
        <v>688884.24</v>
      </c>
      <c r="C15" s="13">
        <v>585730.42</v>
      </c>
      <c r="D15" s="2" t="s">
        <v>5</v>
      </c>
      <c r="E15" s="1">
        <f>SUM(B15:D15)</f>
        <v>1274614.6600000001</v>
      </c>
    </row>
    <row r="16" spans="2:3" ht="12.75">
      <c r="B16" s="13" t="s">
        <v>9</v>
      </c>
      <c r="C16" s="13" t="s">
        <v>9</v>
      </c>
    </row>
    <row r="17" spans="1:5" ht="12.75">
      <c r="A17" t="s">
        <v>10</v>
      </c>
      <c r="B17" s="16">
        <f>1703508.3-1192170.73</f>
        <v>511337.57000000007</v>
      </c>
      <c r="C17" s="13">
        <v>1239598.57</v>
      </c>
      <c r="D17" s="2" t="s">
        <v>5</v>
      </c>
      <c r="E17" s="1">
        <f>SUM(B17:D17)</f>
        <v>1750936.1400000001</v>
      </c>
    </row>
    <row r="18" spans="2:5" ht="12.75">
      <c r="B18" s="13" t="s">
        <v>9</v>
      </c>
      <c r="C18" s="13" t="s">
        <v>9</v>
      </c>
      <c r="E18" s="1" t="s">
        <v>9</v>
      </c>
    </row>
    <row r="19" spans="1:5" ht="12.75">
      <c r="A19" t="s">
        <v>11</v>
      </c>
      <c r="B19" s="13">
        <f>40000+2115.44</f>
        <v>42115.44</v>
      </c>
      <c r="C19" s="13">
        <v>4270293.93</v>
      </c>
      <c r="D19" s="2" t="s">
        <v>5</v>
      </c>
      <c r="E19" s="1">
        <f>SUM(B19:D19)</f>
        <v>4312409.37</v>
      </c>
    </row>
    <row r="20" spans="3:5" ht="12.75">
      <c r="C20" s="13" t="s">
        <v>9</v>
      </c>
      <c r="D20" s="2"/>
      <c r="E20" s="5"/>
    </row>
    <row r="22" spans="1:5" ht="12.75">
      <c r="A22" s="44" t="s">
        <v>12</v>
      </c>
      <c r="B22" s="76">
        <f>SUM(B7:B21)</f>
        <v>67014155.45</v>
      </c>
      <c r="C22" s="76">
        <f>SUM(C7:C21)</f>
        <v>44043613.1</v>
      </c>
      <c r="D22" s="76"/>
      <c r="E22" s="76">
        <f>SUM(E7:E21)</f>
        <v>111057768.55</v>
      </c>
    </row>
    <row r="26" ht="12.75">
      <c r="A26" t="s">
        <v>13</v>
      </c>
    </row>
    <row r="28" ht="12.75">
      <c r="A28" t="s">
        <v>380</v>
      </c>
    </row>
    <row r="29" ht="12.75">
      <c r="A29" s="74" t="s">
        <v>382</v>
      </c>
    </row>
    <row r="31" ht="12.75">
      <c r="A31" s="6" t="s">
        <v>381</v>
      </c>
    </row>
    <row r="32" ht="12.75">
      <c r="A32" t="s">
        <v>257</v>
      </c>
    </row>
    <row r="33" ht="12.75">
      <c r="A33" t="s">
        <v>258</v>
      </c>
    </row>
    <row r="41" ht="12.75">
      <c r="E41" s="23"/>
    </row>
    <row r="43" ht="12.75">
      <c r="D43" s="1"/>
    </row>
  </sheetData>
  <sheetProtection password="E1E0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275</v>
      </c>
      <c r="B2" s="94"/>
      <c r="C2" s="94"/>
      <c r="D2" s="94"/>
      <c r="E2" s="94"/>
    </row>
    <row r="3" spans="1:5" ht="15.75">
      <c r="A3" s="94" t="s">
        <v>276</v>
      </c>
      <c r="B3" s="94"/>
      <c r="C3" s="94"/>
      <c r="D3" s="94"/>
      <c r="E3" s="94"/>
    </row>
    <row r="4" spans="1:5" ht="15.75">
      <c r="A4" s="94" t="s">
        <v>378</v>
      </c>
      <c r="B4" s="94"/>
      <c r="C4" s="94"/>
      <c r="D4" s="94"/>
      <c r="E4" s="94"/>
    </row>
    <row r="5" spans="1:5" ht="15.75">
      <c r="A5" s="99"/>
      <c r="B5" s="99"/>
      <c r="C5" s="99"/>
      <c r="D5" s="99"/>
      <c r="E5" s="99"/>
    </row>
    <row r="6" spans="1:5" ht="12.75">
      <c r="A6" s="101"/>
      <c r="B6" s="101"/>
      <c r="C6" s="101"/>
      <c r="D6" s="101"/>
      <c r="E6" s="101"/>
    </row>
    <row r="7" spans="1:5" ht="12.75">
      <c r="A7" s="44" t="s">
        <v>125</v>
      </c>
      <c r="B7" s="44"/>
      <c r="C7" s="65" t="s">
        <v>69</v>
      </c>
      <c r="D7" s="65" t="s">
        <v>67</v>
      </c>
      <c r="E7" s="60" t="s">
        <v>68</v>
      </c>
    </row>
    <row r="10" spans="1:4" ht="12.75">
      <c r="A10" t="s">
        <v>195</v>
      </c>
      <c r="C10" s="1" t="s">
        <v>9</v>
      </c>
      <c r="D10" s="1" t="s">
        <v>9</v>
      </c>
    </row>
    <row r="11" spans="1:5" ht="12.75">
      <c r="A11" t="s">
        <v>196</v>
      </c>
      <c r="B11">
        <v>3481</v>
      </c>
      <c r="C11" s="47">
        <v>4787580</v>
      </c>
      <c r="D11" s="47">
        <v>249783.93</v>
      </c>
      <c r="E11" s="22">
        <f>SUM(D11/C11)</f>
        <v>0.052173317208276414</v>
      </c>
    </row>
    <row r="12" spans="1:5" ht="12.75">
      <c r="A12" t="s">
        <v>197</v>
      </c>
      <c r="B12">
        <v>3484</v>
      </c>
      <c r="C12" s="48">
        <v>12420</v>
      </c>
      <c r="D12" s="48">
        <v>12418</v>
      </c>
      <c r="E12" s="25">
        <f>SUM(D12/C12)</f>
        <v>0.9998389694041868</v>
      </c>
    </row>
    <row r="13" spans="3:5" ht="12.75">
      <c r="C13" s="47"/>
      <c r="D13" s="47"/>
      <c r="E13" s="22"/>
    </row>
    <row r="14" spans="1:5" ht="12.75">
      <c r="A14" s="44" t="s">
        <v>198</v>
      </c>
      <c r="B14" s="44"/>
      <c r="C14" s="45">
        <f>SUM(C11:C13)</f>
        <v>4800000</v>
      </c>
      <c r="D14" s="45">
        <f>SUM(D11:D13)</f>
        <v>262201.93</v>
      </c>
      <c r="E14" s="61">
        <f>SUM(D14/C14)</f>
        <v>0.05462540208333333</v>
      </c>
    </row>
    <row r="15" spans="3:5" ht="12.75">
      <c r="C15" s="47"/>
      <c r="D15" s="47"/>
      <c r="E15" s="22"/>
    </row>
    <row r="16" spans="1:5" ht="12.75">
      <c r="A16" s="44" t="s">
        <v>199</v>
      </c>
      <c r="C16" s="47"/>
      <c r="D16" s="47"/>
      <c r="E16" s="22"/>
    </row>
    <row r="17" spans="1:5" ht="12.75">
      <c r="A17" t="s">
        <v>209</v>
      </c>
      <c r="B17">
        <v>3430</v>
      </c>
      <c r="C17" s="47">
        <v>190000</v>
      </c>
      <c r="D17" s="47">
        <v>111949.65</v>
      </c>
      <c r="E17" s="61">
        <f>SUM(D17/C17)</f>
        <v>0.5892086842105263</v>
      </c>
    </row>
    <row r="18" spans="1:5" ht="12.75">
      <c r="A18" t="s">
        <v>231</v>
      </c>
      <c r="B18">
        <v>3497</v>
      </c>
      <c r="C18" s="48">
        <v>0</v>
      </c>
      <c r="D18" s="48">
        <v>0</v>
      </c>
      <c r="E18" s="73" t="s">
        <v>9</v>
      </c>
    </row>
    <row r="19" spans="3:5" ht="12.75">
      <c r="C19" s="47"/>
      <c r="D19" s="47"/>
      <c r="E19" s="22"/>
    </row>
    <row r="20" spans="1:5" ht="12.75">
      <c r="A20" s="44" t="s">
        <v>200</v>
      </c>
      <c r="B20" s="44"/>
      <c r="C20" s="45">
        <f>SUM(C17:C19)</f>
        <v>190000</v>
      </c>
      <c r="D20" s="45">
        <f>SUM(D17+D18)</f>
        <v>111949.65</v>
      </c>
      <c r="E20" s="61">
        <f>SUM(D20/C20)</f>
        <v>0.5892086842105263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126</v>
      </c>
      <c r="C22" s="1">
        <f>SUM(C14+C20)</f>
        <v>4990000</v>
      </c>
      <c r="D22" s="1">
        <f>SUM(D14+D20)</f>
        <v>374151.57999999996</v>
      </c>
      <c r="E22" s="61">
        <f>SUM(D22/C22)</f>
        <v>0.0749802765531062</v>
      </c>
    </row>
    <row r="23" spans="1:5" ht="12.75">
      <c r="A23" t="s">
        <v>365</v>
      </c>
      <c r="C23" s="10">
        <v>945494.57</v>
      </c>
      <c r="D23" s="10">
        <v>945494.57</v>
      </c>
      <c r="E23" s="25"/>
    </row>
    <row r="24" spans="1:5" ht="13.5" thickBot="1">
      <c r="A24" s="44" t="s">
        <v>3</v>
      </c>
      <c r="B24" s="44"/>
      <c r="C24" s="46">
        <f>SUM(C22:C23)</f>
        <v>5935494.57</v>
      </c>
      <c r="D24" s="46">
        <f>SUM(D22:D23)</f>
        <v>1319646.15</v>
      </c>
      <c r="E24" s="72">
        <f>SUM(D24/C24)</f>
        <v>0.22233128755098833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74</v>
      </c>
      <c r="B28" s="44"/>
      <c r="C28" s="45" t="s">
        <v>75</v>
      </c>
      <c r="D28" s="45" t="s">
        <v>74</v>
      </c>
      <c r="E28" s="61" t="s">
        <v>76</v>
      </c>
    </row>
    <row r="29" ht="12.75">
      <c r="E29" s="22"/>
    </row>
    <row r="30" spans="1:5" ht="12.75">
      <c r="A30" t="s">
        <v>127</v>
      </c>
      <c r="B30">
        <v>240</v>
      </c>
      <c r="C30" s="1">
        <v>1333500</v>
      </c>
      <c r="D30" s="1">
        <v>325965.26</v>
      </c>
      <c r="E30" s="75">
        <f>SUM(D30/C30)</f>
        <v>0.24444338957630296</v>
      </c>
    </row>
    <row r="31" spans="1:5" ht="12.75">
      <c r="A31" t="s">
        <v>133</v>
      </c>
      <c r="B31">
        <v>310</v>
      </c>
      <c r="C31" s="1">
        <v>165200</v>
      </c>
      <c r="D31" s="1">
        <v>124928.48</v>
      </c>
      <c r="E31" s="22">
        <f>SUM(D31/C31)</f>
        <v>0.7562256658595642</v>
      </c>
    </row>
    <row r="32" spans="1:5" ht="12.75">
      <c r="A32" t="s">
        <v>137</v>
      </c>
      <c r="B32">
        <v>320</v>
      </c>
      <c r="C32" s="1">
        <v>2245341</v>
      </c>
      <c r="D32" s="1">
        <v>103469.68</v>
      </c>
      <c r="E32" s="22">
        <f>SUM(D32/C32)</f>
        <v>0.04608194479145929</v>
      </c>
    </row>
    <row r="33" spans="1:5" ht="12.75">
      <c r="A33" t="s">
        <v>241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227</v>
      </c>
      <c r="B35" s="44"/>
      <c r="C35" s="66">
        <f>SUM(C30:C34)</f>
        <v>3744041</v>
      </c>
      <c r="D35" s="66">
        <f>SUM(D30:D34)</f>
        <v>554363.4199999999</v>
      </c>
      <c r="E35" s="61">
        <f>SUM(D35/C35)</f>
        <v>0.1480655313336579</v>
      </c>
    </row>
    <row r="36" spans="3:5" ht="12.75">
      <c r="C36" s="12"/>
      <c r="D36" s="12"/>
      <c r="E36" s="22"/>
    </row>
    <row r="37" spans="1:5" ht="12.75">
      <c r="A37" t="s">
        <v>83</v>
      </c>
      <c r="C37" s="10">
        <v>2191453.57</v>
      </c>
      <c r="D37" s="10">
        <f>D24-D35</f>
        <v>765282.73</v>
      </c>
      <c r="E37" s="25"/>
    </row>
    <row r="38" spans="1:5" ht="13.5" thickBot="1">
      <c r="A38" s="44" t="s">
        <v>3</v>
      </c>
      <c r="B38" s="44"/>
      <c r="C38" s="46">
        <f>SUM(C35:C37)</f>
        <v>5935494.57</v>
      </c>
      <c r="D38" s="46">
        <f>SUM(D35:D37)</f>
        <v>1319646.15</v>
      </c>
      <c r="E38" s="57">
        <f>SUM(D38/C38)</f>
        <v>0.22233128755098833</v>
      </c>
    </row>
    <row r="39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1.28125" style="0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4" t="s">
        <v>261</v>
      </c>
      <c r="B1" s="94"/>
      <c r="C1" s="94"/>
      <c r="D1" s="94"/>
      <c r="E1" s="94"/>
      <c r="F1" s="94"/>
    </row>
    <row r="2" spans="1:6" ht="15.75">
      <c r="A2" s="94" t="s">
        <v>262</v>
      </c>
      <c r="B2" s="98"/>
      <c r="C2" s="98"/>
      <c r="D2" s="98"/>
      <c r="E2" s="98"/>
      <c r="F2" s="98"/>
    </row>
    <row r="3" spans="1:6" ht="15.75">
      <c r="A3" s="94" t="s">
        <v>263</v>
      </c>
      <c r="B3" s="98"/>
      <c r="C3" s="98"/>
      <c r="D3" s="98"/>
      <c r="E3" s="98"/>
      <c r="F3" s="98"/>
    </row>
    <row r="4" spans="1:6" ht="15.75">
      <c r="A4" s="94" t="s">
        <v>378</v>
      </c>
      <c r="B4" s="98"/>
      <c r="C4" s="98"/>
      <c r="D4" s="98"/>
      <c r="E4" s="98"/>
      <c r="F4" s="98"/>
    </row>
    <row r="5" spans="1:6" ht="15.75">
      <c r="A5" s="99" t="s">
        <v>9</v>
      </c>
      <c r="B5" s="100"/>
      <c r="C5" s="100"/>
      <c r="D5" s="100"/>
      <c r="E5" s="100"/>
      <c r="F5" s="100"/>
    </row>
    <row r="6" spans="1:6" ht="12.75">
      <c r="A6" s="101" t="s">
        <v>9</v>
      </c>
      <c r="B6" s="101"/>
      <c r="C6" s="101"/>
      <c r="D6" s="101"/>
      <c r="E6" s="101"/>
      <c r="F6" s="101"/>
    </row>
    <row r="7" spans="2:6" ht="14.25" customHeight="1">
      <c r="B7" s="44"/>
      <c r="C7" s="42" t="s">
        <v>14</v>
      </c>
      <c r="D7" s="42" t="s">
        <v>15</v>
      </c>
      <c r="E7" s="42" t="s">
        <v>16</v>
      </c>
      <c r="F7" s="41" t="s">
        <v>17</v>
      </c>
    </row>
    <row r="8" spans="1:6" ht="12.75">
      <c r="A8" t="s">
        <v>9</v>
      </c>
      <c r="B8" s="44" t="s">
        <v>18</v>
      </c>
      <c r="C8" s="42" t="s">
        <v>19</v>
      </c>
      <c r="D8" s="42" t="s">
        <v>19</v>
      </c>
      <c r="E8" s="42" t="s">
        <v>20</v>
      </c>
      <c r="F8" s="41" t="s">
        <v>21</v>
      </c>
    </row>
    <row r="10" ht="12.75">
      <c r="A10" s="44" t="s">
        <v>22</v>
      </c>
    </row>
    <row r="11" spans="1:6" ht="12.75">
      <c r="A11" t="s">
        <v>201</v>
      </c>
      <c r="B11">
        <v>3121</v>
      </c>
      <c r="C11" s="1">
        <v>610000</v>
      </c>
      <c r="D11" s="1">
        <v>610000</v>
      </c>
      <c r="E11" s="1">
        <v>0</v>
      </c>
      <c r="F11" s="90">
        <f>SUM(E11/D11)</f>
        <v>0</v>
      </c>
    </row>
    <row r="12" spans="1:6" ht="12.75">
      <c r="A12" t="s">
        <v>228</v>
      </c>
      <c r="B12">
        <v>3122</v>
      </c>
      <c r="C12" s="1">
        <v>0</v>
      </c>
      <c r="D12" s="1">
        <v>0</v>
      </c>
      <c r="E12" s="1">
        <v>0</v>
      </c>
      <c r="F12" s="7">
        <v>0</v>
      </c>
    </row>
    <row r="13" spans="1:6" ht="12.75">
      <c r="A13" t="s">
        <v>141</v>
      </c>
      <c r="B13">
        <v>3191</v>
      </c>
      <c r="C13" s="1">
        <v>200000</v>
      </c>
      <c r="D13" s="1">
        <v>200000</v>
      </c>
      <c r="E13" s="1">
        <v>120715.43</v>
      </c>
      <c r="F13" s="7">
        <f>SUM(E13/D13)</f>
        <v>0.60357715</v>
      </c>
    </row>
    <row r="14" spans="1:9" ht="13.5" thickBot="1">
      <c r="A14" s="56" t="s">
        <v>23</v>
      </c>
      <c r="B14" s="56"/>
      <c r="C14" s="46">
        <f>SUM(C11:C13)</f>
        <v>810000</v>
      </c>
      <c r="D14" s="46">
        <f>SUM(D11:D13)</f>
        <v>810000</v>
      </c>
      <c r="E14" s="46">
        <f>SUM(E11:E13)</f>
        <v>120715.43</v>
      </c>
      <c r="F14" s="57">
        <f>SUM(E14/D14)</f>
        <v>0.14903139506172838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24</v>
      </c>
      <c r="F16" s="7" t="s">
        <v>9</v>
      </c>
    </row>
    <row r="17" spans="1:6" ht="12.75">
      <c r="A17" t="s">
        <v>142</v>
      </c>
      <c r="B17">
        <v>3310</v>
      </c>
      <c r="C17" s="1">
        <v>154227378</v>
      </c>
      <c r="D17" s="1">
        <v>144414271</v>
      </c>
      <c r="E17" s="1">
        <v>87250493</v>
      </c>
      <c r="F17" s="7">
        <f aca="true" t="shared" si="0" ref="F17:F32">SUM(E17/D17)</f>
        <v>0.6041680811448337</v>
      </c>
    </row>
    <row r="18" spans="1:6" ht="12.75">
      <c r="A18" t="s">
        <v>128</v>
      </c>
      <c r="B18">
        <v>3315</v>
      </c>
      <c r="C18" s="1">
        <v>1050220</v>
      </c>
      <c r="D18" s="1">
        <v>1050220</v>
      </c>
      <c r="E18" s="1">
        <v>603608</v>
      </c>
      <c r="F18" s="7">
        <f t="shared" si="0"/>
        <v>0.5747443392812934</v>
      </c>
    </row>
    <row r="19" spans="1:6" ht="12.75">
      <c r="A19" t="s">
        <v>366</v>
      </c>
      <c r="B19">
        <v>3317</v>
      </c>
      <c r="C19" s="1">
        <v>0</v>
      </c>
      <c r="D19" s="1">
        <v>0</v>
      </c>
      <c r="E19" s="1">
        <v>40387</v>
      </c>
      <c r="F19" s="7">
        <v>0</v>
      </c>
    </row>
    <row r="20" spans="1:6" ht="12.75">
      <c r="A20" t="s">
        <v>229</v>
      </c>
      <c r="B20">
        <v>3323</v>
      </c>
      <c r="C20" s="1">
        <v>25000</v>
      </c>
      <c r="D20" s="1">
        <v>25000</v>
      </c>
      <c r="E20" s="1">
        <v>0</v>
      </c>
      <c r="F20" s="7">
        <v>0</v>
      </c>
    </row>
    <row r="21" spans="1:6" ht="12.75">
      <c r="A21" t="s">
        <v>183</v>
      </c>
      <c r="B21">
        <v>3334</v>
      </c>
      <c r="C21" s="1">
        <v>672274</v>
      </c>
      <c r="D21" s="1">
        <v>672274</v>
      </c>
      <c r="E21" s="1">
        <v>672274</v>
      </c>
      <c r="F21" s="7">
        <f t="shared" si="0"/>
        <v>1</v>
      </c>
    </row>
    <row r="22" spans="1:6" ht="12.75">
      <c r="A22" t="s">
        <v>25</v>
      </c>
      <c r="B22">
        <v>3336</v>
      </c>
      <c r="C22" s="1">
        <v>3993706</v>
      </c>
      <c r="D22" s="1">
        <v>3664639</v>
      </c>
      <c r="E22" s="1">
        <v>3481357</v>
      </c>
      <c r="F22" s="7">
        <f t="shared" si="0"/>
        <v>0.9499863424473733</v>
      </c>
    </row>
    <row r="23" spans="1:6" ht="12.75">
      <c r="A23" t="s">
        <v>234</v>
      </c>
      <c r="B23">
        <v>3342</v>
      </c>
      <c r="C23" s="1">
        <v>0</v>
      </c>
      <c r="D23" s="1">
        <v>0</v>
      </c>
      <c r="E23" s="1">
        <v>0</v>
      </c>
      <c r="F23" s="79">
        <v>0</v>
      </c>
    </row>
    <row r="24" spans="1:6" ht="12.75">
      <c r="A24" t="s">
        <v>26</v>
      </c>
      <c r="B24">
        <v>3343</v>
      </c>
      <c r="C24" s="1">
        <v>40000</v>
      </c>
      <c r="D24" s="1">
        <v>40000</v>
      </c>
      <c r="E24" s="1">
        <v>20712.53</v>
      </c>
      <c r="F24" s="7">
        <f t="shared" si="0"/>
        <v>0.51781325</v>
      </c>
    </row>
    <row r="25" spans="1:6" ht="12.75">
      <c r="A25" t="s">
        <v>143</v>
      </c>
      <c r="B25">
        <v>3344</v>
      </c>
      <c r="C25" s="1">
        <v>1455438</v>
      </c>
      <c r="D25" s="1">
        <v>1782812</v>
      </c>
      <c r="E25" s="1">
        <v>335407</v>
      </c>
      <c r="F25" s="7">
        <f t="shared" si="0"/>
        <v>0.18813368992355897</v>
      </c>
    </row>
    <row r="26" spans="1:6" ht="12.75">
      <c r="A26" t="s">
        <v>27</v>
      </c>
      <c r="B26">
        <v>3354</v>
      </c>
      <c r="C26" s="1">
        <v>7970312</v>
      </c>
      <c r="D26" s="1">
        <v>8581046</v>
      </c>
      <c r="E26" s="1">
        <v>4739624</v>
      </c>
      <c r="F26" s="7">
        <f t="shared" si="0"/>
        <v>0.552336393488626</v>
      </c>
    </row>
    <row r="27" spans="1:6" ht="12.75">
      <c r="A27" t="s">
        <v>184</v>
      </c>
      <c r="B27">
        <v>3355</v>
      </c>
      <c r="C27" s="1">
        <v>37439346</v>
      </c>
      <c r="D27" s="1">
        <v>36276256</v>
      </c>
      <c r="E27" s="1">
        <v>20767291</v>
      </c>
      <c r="F27" s="7">
        <f t="shared" si="0"/>
        <v>0.5724761397648093</v>
      </c>
    </row>
    <row r="28" spans="1:6" ht="12.75">
      <c r="A28" t="s">
        <v>202</v>
      </c>
      <c r="B28">
        <v>3361</v>
      </c>
      <c r="C28" s="1">
        <v>2679309</v>
      </c>
      <c r="D28" s="1">
        <v>1694594</v>
      </c>
      <c r="E28" s="1">
        <v>1694594</v>
      </c>
      <c r="F28" s="7">
        <f t="shared" si="0"/>
        <v>1</v>
      </c>
    </row>
    <row r="29" spans="1:6" ht="11.25" customHeight="1">
      <c r="A29" t="s">
        <v>237</v>
      </c>
      <c r="B29">
        <v>3363</v>
      </c>
      <c r="C29" s="1">
        <v>1100000</v>
      </c>
      <c r="D29" s="1">
        <v>1100000</v>
      </c>
      <c r="E29" s="1">
        <v>0</v>
      </c>
      <c r="F29" s="7">
        <f t="shared" si="0"/>
        <v>0</v>
      </c>
    </row>
    <row r="30" spans="1:6" ht="11.25" customHeight="1">
      <c r="A30" t="s">
        <v>279</v>
      </c>
      <c r="B30">
        <v>3371</v>
      </c>
      <c r="C30" s="1">
        <f>108909.11+53476.97</f>
        <v>162386.08000000002</v>
      </c>
      <c r="D30" s="1">
        <v>201635.62</v>
      </c>
      <c r="E30" s="1">
        <v>201635.62</v>
      </c>
      <c r="F30" s="7">
        <f t="shared" si="0"/>
        <v>1</v>
      </c>
    </row>
    <row r="31" spans="1:6" ht="12.75">
      <c r="A31" t="s">
        <v>175</v>
      </c>
      <c r="B31">
        <v>3390</v>
      </c>
      <c r="C31" s="1">
        <v>336624</v>
      </c>
      <c r="D31" s="1">
        <v>602241</v>
      </c>
      <c r="E31" s="1">
        <v>266850.41</v>
      </c>
      <c r="F31" s="7">
        <f t="shared" si="0"/>
        <v>0.4430957208160852</v>
      </c>
    </row>
    <row r="32" spans="1:6" ht="12.75">
      <c r="A32" t="s">
        <v>203</v>
      </c>
      <c r="B32">
        <v>3399</v>
      </c>
      <c r="C32" s="1">
        <v>28376</v>
      </c>
      <c r="D32" s="1">
        <v>28376</v>
      </c>
      <c r="E32" s="1">
        <v>20430.72</v>
      </c>
      <c r="F32" s="7">
        <f t="shared" si="0"/>
        <v>0.7200000000000001</v>
      </c>
    </row>
    <row r="33" spans="3:6" ht="12.75">
      <c r="C33" s="1" t="s">
        <v>9</v>
      </c>
      <c r="D33" s="1" t="s">
        <v>9</v>
      </c>
      <c r="E33" s="1" t="s">
        <v>9</v>
      </c>
      <c r="F33" s="7" t="s">
        <v>9</v>
      </c>
    </row>
    <row r="34" spans="1:6" ht="13.5" thickBot="1">
      <c r="A34" s="56" t="s">
        <v>28</v>
      </c>
      <c r="B34" s="56"/>
      <c r="C34" s="46">
        <f>SUM(C17:C33)</f>
        <v>211180369.08</v>
      </c>
      <c r="D34" s="46">
        <f>SUM(D17:D33)</f>
        <v>200133364.62</v>
      </c>
      <c r="E34" s="46">
        <f>SUM(E17:E33)</f>
        <v>120094664.28</v>
      </c>
      <c r="F34" s="57">
        <f>SUM(E34/D34)</f>
        <v>0.6000731787427239</v>
      </c>
    </row>
    <row r="35" ht="13.5" thickTop="1">
      <c r="F35" s="7" t="s">
        <v>9</v>
      </c>
    </row>
    <row r="36" spans="1:6" ht="12.75">
      <c r="A36" s="44" t="s">
        <v>29</v>
      </c>
      <c r="F36" s="22" t="s">
        <v>9</v>
      </c>
    </row>
    <row r="37" spans="1:6" ht="12.75">
      <c r="A37" t="s">
        <v>30</v>
      </c>
      <c r="B37">
        <v>3411</v>
      </c>
      <c r="C37" s="1">
        <v>55625200</v>
      </c>
      <c r="D37" s="1">
        <v>56302936</v>
      </c>
      <c r="E37" s="1">
        <v>45063534.33</v>
      </c>
      <c r="F37" s="22">
        <f>SUM(E37/D37)</f>
        <v>0.800376277535509</v>
      </c>
    </row>
    <row r="38" spans="1:6" ht="12.75">
      <c r="A38" t="s">
        <v>144</v>
      </c>
      <c r="B38">
        <v>3421</v>
      </c>
      <c r="C38" s="1">
        <v>150000</v>
      </c>
      <c r="D38" s="1">
        <v>150000</v>
      </c>
      <c r="E38" s="1">
        <v>65290.41</v>
      </c>
      <c r="F38" s="22">
        <f>SUM(E38/D38)</f>
        <v>0.43526940000000003</v>
      </c>
    </row>
    <row r="39" spans="1:8" ht="12.75">
      <c r="A39" t="s">
        <v>171</v>
      </c>
      <c r="B39">
        <v>3425</v>
      </c>
      <c r="C39" s="1">
        <v>216050</v>
      </c>
      <c r="D39" s="1">
        <v>251050</v>
      </c>
      <c r="E39" s="1">
        <v>114530</v>
      </c>
      <c r="F39" s="22">
        <f>SUM(E39/D39)</f>
        <v>0.45620394343756226</v>
      </c>
      <c r="H39" s="1" t="s">
        <v>9</v>
      </c>
    </row>
    <row r="40" spans="1:8" ht="12.75">
      <c r="A40" t="s">
        <v>145</v>
      </c>
      <c r="B40">
        <v>3430</v>
      </c>
      <c r="C40" s="1">
        <v>2500000</v>
      </c>
      <c r="D40" s="1">
        <v>2500000</v>
      </c>
      <c r="E40" s="1">
        <v>1191384.98</v>
      </c>
      <c r="F40" s="22">
        <f aca="true" t="shared" si="1" ref="F40:F51">SUM(E40/D40)</f>
        <v>0.476553992</v>
      </c>
      <c r="H40" s="1"/>
    </row>
    <row r="41" spans="1:6" ht="12.75">
      <c r="A41" t="s">
        <v>146</v>
      </c>
      <c r="B41">
        <v>3440</v>
      </c>
      <c r="C41" s="1">
        <v>15000</v>
      </c>
      <c r="D41" s="1">
        <v>15000</v>
      </c>
      <c r="E41" s="1">
        <v>6550</v>
      </c>
      <c r="F41" s="22">
        <f t="shared" si="1"/>
        <v>0.43666666666666665</v>
      </c>
    </row>
    <row r="42" spans="1:6" ht="12.75">
      <c r="A42" t="s">
        <v>154</v>
      </c>
      <c r="B42">
        <v>3461</v>
      </c>
      <c r="C42" s="1">
        <v>5000</v>
      </c>
      <c r="D42" s="1">
        <v>5000</v>
      </c>
      <c r="E42" s="1">
        <v>0</v>
      </c>
      <c r="F42" s="22">
        <f t="shared" si="1"/>
        <v>0</v>
      </c>
    </row>
    <row r="43" spans="1:6" ht="12.75">
      <c r="A43" t="s">
        <v>204</v>
      </c>
      <c r="B43">
        <v>3462</v>
      </c>
      <c r="C43" s="1">
        <v>4000</v>
      </c>
      <c r="D43" s="1">
        <v>4000</v>
      </c>
      <c r="E43" s="1">
        <v>2604</v>
      </c>
      <c r="F43" s="22">
        <f t="shared" si="1"/>
        <v>0.651</v>
      </c>
    </row>
    <row r="44" spans="1:6" ht="12.75">
      <c r="A44" t="s">
        <v>155</v>
      </c>
      <c r="B44">
        <v>3466</v>
      </c>
      <c r="C44" s="1">
        <v>34000</v>
      </c>
      <c r="D44" s="1">
        <v>34000</v>
      </c>
      <c r="E44" s="1">
        <v>8931</v>
      </c>
      <c r="F44" s="22">
        <f t="shared" si="1"/>
        <v>0.2626764705882353</v>
      </c>
    </row>
    <row r="45" spans="1:6" ht="12.75">
      <c r="A45" t="s">
        <v>238</v>
      </c>
      <c r="B45">
        <v>3469</v>
      </c>
      <c r="C45" s="1">
        <v>67000</v>
      </c>
      <c r="D45" s="1">
        <v>67000</v>
      </c>
      <c r="E45" s="1">
        <v>5861</v>
      </c>
      <c r="F45" s="22">
        <f t="shared" si="1"/>
        <v>0.0874776119402985</v>
      </c>
    </row>
    <row r="46" spans="1:6" s="18" customFormat="1" ht="12.75">
      <c r="A46" s="18" t="s">
        <v>173</v>
      </c>
      <c r="B46" s="18">
        <v>3471</v>
      </c>
      <c r="C46" s="17">
        <v>400000</v>
      </c>
      <c r="D46" s="17">
        <v>406071.51</v>
      </c>
      <c r="E46" s="17">
        <v>153861.17</v>
      </c>
      <c r="F46" s="22">
        <f t="shared" si="1"/>
        <v>0.3789016619264917</v>
      </c>
    </row>
    <row r="47" spans="1:6" ht="12.75">
      <c r="A47" t="s">
        <v>31</v>
      </c>
      <c r="B47">
        <v>3490</v>
      </c>
      <c r="C47" s="1">
        <v>566041</v>
      </c>
      <c r="D47" s="1">
        <v>504741.26</v>
      </c>
      <c r="E47" s="1">
        <v>525668.49</v>
      </c>
      <c r="F47" s="22">
        <f t="shared" si="1"/>
        <v>1.0414613023710406</v>
      </c>
    </row>
    <row r="48" spans="1:6" ht="12.75">
      <c r="A48" t="s">
        <v>176</v>
      </c>
      <c r="B48">
        <v>3494</v>
      </c>
      <c r="C48" s="1">
        <v>450000</v>
      </c>
      <c r="D48" s="1">
        <v>450000</v>
      </c>
      <c r="E48" s="1">
        <v>104599.47</v>
      </c>
      <c r="F48" s="22">
        <f t="shared" si="1"/>
        <v>0.23244326666666668</v>
      </c>
    </row>
    <row r="49" spans="1:6" ht="12.75">
      <c r="A49" t="s">
        <v>205</v>
      </c>
      <c r="B49">
        <v>3495</v>
      </c>
      <c r="C49" s="1">
        <v>0</v>
      </c>
      <c r="D49" s="1">
        <v>0</v>
      </c>
      <c r="E49" s="1">
        <v>21810</v>
      </c>
      <c r="F49" s="87">
        <v>0</v>
      </c>
    </row>
    <row r="50" spans="1:6" ht="12.75">
      <c r="A50" t="s">
        <v>177</v>
      </c>
      <c r="B50">
        <v>3497</v>
      </c>
      <c r="C50" s="1">
        <v>6000</v>
      </c>
      <c r="D50" s="1">
        <v>14000</v>
      </c>
      <c r="E50" s="1">
        <v>16873.01</v>
      </c>
      <c r="F50" s="22">
        <f t="shared" si="1"/>
        <v>1.205215</v>
      </c>
    </row>
    <row r="51" spans="1:6" ht="12.75">
      <c r="A51" t="s">
        <v>178</v>
      </c>
      <c r="B51">
        <v>3498</v>
      </c>
      <c r="C51" s="1">
        <v>28000</v>
      </c>
      <c r="D51" s="1">
        <v>28000</v>
      </c>
      <c r="E51" s="1">
        <v>42</v>
      </c>
      <c r="F51" s="22">
        <f t="shared" si="1"/>
        <v>0.0015</v>
      </c>
    </row>
    <row r="52" spans="1:6" ht="12.75">
      <c r="A52" t="s">
        <v>206</v>
      </c>
      <c r="B52">
        <v>3499</v>
      </c>
      <c r="C52" s="1">
        <v>195000</v>
      </c>
      <c r="D52" s="1">
        <v>195000</v>
      </c>
      <c r="E52" s="1">
        <v>85277.93</v>
      </c>
      <c r="F52" s="22">
        <f>SUM(E52/D52)</f>
        <v>0.4373227179487179</v>
      </c>
    </row>
    <row r="53" ht="12.75">
      <c r="F53" s="7"/>
    </row>
    <row r="54" spans="1:6" ht="13.5" thickBot="1">
      <c r="A54" s="56" t="s">
        <v>32</v>
      </c>
      <c r="B54" s="56"/>
      <c r="C54" s="46">
        <f>SUM(C37:C53)</f>
        <v>60261291</v>
      </c>
      <c r="D54" s="46">
        <f>SUM(D37:D53)</f>
        <v>60926798.769999996</v>
      </c>
      <c r="E54" s="46">
        <f>SUM(E37:E53)</f>
        <v>47366817.78999999</v>
      </c>
      <c r="F54" s="57">
        <f>SUM(E54/D54)</f>
        <v>0.7774381511296986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58" t="s">
        <v>186</v>
      </c>
      <c r="F56" s="7" t="s">
        <v>9</v>
      </c>
    </row>
    <row r="57" spans="1:6" ht="12.75">
      <c r="A57" t="s">
        <v>185</v>
      </c>
      <c r="B57">
        <v>3630</v>
      </c>
      <c r="C57" s="1">
        <v>1658400</v>
      </c>
      <c r="D57" s="1">
        <v>1658400</v>
      </c>
      <c r="E57" s="1">
        <v>1358400</v>
      </c>
      <c r="F57" s="7">
        <f>SUM(E57/D57)</f>
        <v>0.8191027496382055</v>
      </c>
    </row>
    <row r="58" ht="12.75">
      <c r="F58" s="7"/>
    </row>
    <row r="59" spans="1:6" ht="13.5" thickBot="1">
      <c r="A59" s="56" t="s">
        <v>187</v>
      </c>
      <c r="B59" s="56"/>
      <c r="C59" s="46">
        <f>SUM(C57:C58)</f>
        <v>1658400</v>
      </c>
      <c r="D59" s="46">
        <f>SUM(D57:D58)</f>
        <v>1658400</v>
      </c>
      <c r="E59" s="46">
        <f>SUM(E57:E58)</f>
        <v>1358400</v>
      </c>
      <c r="F59" s="57">
        <f>SUM(E59/D59)</f>
        <v>0.8191027496382055</v>
      </c>
    </row>
    <row r="60" ht="13.5" thickTop="1">
      <c r="F60" s="7" t="s">
        <v>9</v>
      </c>
    </row>
    <row r="61" spans="1:6" ht="12.75">
      <c r="A61" s="44" t="s">
        <v>188</v>
      </c>
      <c r="F61" s="7"/>
    </row>
    <row r="62" spans="1:6" ht="12.75">
      <c r="A62" t="s">
        <v>302</v>
      </c>
      <c r="B62">
        <v>3733</v>
      </c>
      <c r="C62" s="1">
        <v>60000</v>
      </c>
      <c r="D62" s="1">
        <v>60000</v>
      </c>
      <c r="E62" s="1">
        <v>6550.02</v>
      </c>
      <c r="F62" s="7">
        <f>SUM(E62/D62)</f>
        <v>0.10916700000000001</v>
      </c>
    </row>
    <row r="63" spans="1:6" ht="12.75">
      <c r="A63" t="s">
        <v>129</v>
      </c>
      <c r="B63">
        <v>3740</v>
      </c>
      <c r="C63" s="1">
        <v>40000</v>
      </c>
      <c r="D63" s="1">
        <v>40000</v>
      </c>
      <c r="E63" s="1">
        <v>316222.08</v>
      </c>
      <c r="F63" s="7">
        <f>SUM(E63/D63)</f>
        <v>7.905552</v>
      </c>
    </row>
    <row r="64" ht="12.75">
      <c r="F64" s="7"/>
    </row>
    <row r="65" spans="1:6" ht="13.5" thickBot="1">
      <c r="A65" s="56" t="s">
        <v>189</v>
      </c>
      <c r="B65" s="56"/>
      <c r="C65" s="46">
        <f>SUM(C61:C64)</f>
        <v>100000</v>
      </c>
      <c r="D65" s="46">
        <f>SUM(D61:D64)</f>
        <v>100000</v>
      </c>
      <c r="E65" s="46">
        <f>SUM(E61:E64)</f>
        <v>322772.10000000003</v>
      </c>
      <c r="F65" s="57">
        <f>SUM(E65/D65)</f>
        <v>3.2277210000000003</v>
      </c>
    </row>
    <row r="66" spans="4:6" ht="13.5" thickTop="1">
      <c r="D66" s="1" t="s">
        <v>9</v>
      </c>
      <c r="F66" s="7"/>
    </row>
    <row r="67" spans="1:8" ht="12.75">
      <c r="A67" s="44" t="s">
        <v>33</v>
      </c>
      <c r="C67" s="1">
        <f>C14+C34+C54+C59+C65</f>
        <v>274010060.08000004</v>
      </c>
      <c r="D67" s="1">
        <f>D14+D34+D54+D59+D65</f>
        <v>263628563.39</v>
      </c>
      <c r="E67" s="1">
        <f>E14+E34+E54+E59+E65</f>
        <v>169263369.6</v>
      </c>
      <c r="F67" s="7">
        <f>SUM(E67/D67)</f>
        <v>0.6420524673936775</v>
      </c>
      <c r="G67" s="1">
        <f>SUM(D14+D34+D54+D59+D65)</f>
        <v>263628563.39</v>
      </c>
      <c r="H67" s="1">
        <f>SUM(E14+E34+E54+E59+E65)</f>
        <v>169263369.6</v>
      </c>
    </row>
    <row r="68" spans="1:6" ht="12.75">
      <c r="A68" t="s">
        <v>363</v>
      </c>
      <c r="C68" s="1">
        <v>32671399.84</v>
      </c>
      <c r="D68" s="1">
        <v>32671399.84</v>
      </c>
      <c r="E68" s="1">
        <v>32671399.84</v>
      </c>
      <c r="F68" s="7" t="s">
        <v>9</v>
      </c>
    </row>
    <row r="69" ht="12.75">
      <c r="F69" s="7" t="s">
        <v>9</v>
      </c>
    </row>
    <row r="70" spans="1:6" ht="13.5" thickBot="1">
      <c r="A70" s="56" t="s">
        <v>12</v>
      </c>
      <c r="B70" s="56"/>
      <c r="C70" s="46">
        <f>SUM(C67:C69)</f>
        <v>306681459.92</v>
      </c>
      <c r="D70" s="46">
        <f>SUM(D67:D69)</f>
        <v>296299963.22999996</v>
      </c>
      <c r="E70" s="46">
        <f>E67+E68</f>
        <v>201934769.44</v>
      </c>
      <c r="F70" s="57">
        <f>SUM(E70/D70)</f>
        <v>0.6815214124183002</v>
      </c>
    </row>
    <row r="71" ht="13.5" thickTop="1"/>
  </sheetData>
  <sheetProtection password="E1E0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4.421875" style="1" customWidth="1"/>
    <col min="4" max="4" width="14.140625" style="1" customWidth="1"/>
    <col min="5" max="5" width="13.421875" style="1" bestFit="1" customWidth="1"/>
    <col min="6" max="6" width="13.28125" style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5742187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4" t="s">
        <v>261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78" customFormat="1" ht="15.75">
      <c r="A2" s="94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8" customFormat="1" ht="15.75">
      <c r="A3" s="94" t="s">
        <v>264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78" customFormat="1" ht="15.75">
      <c r="A4" s="94" t="s">
        <v>378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78" customFormat="1" ht="15.75">
      <c r="A5" s="9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78" customFormat="1" ht="15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2.75">
      <c r="A7" s="44" t="s">
        <v>34</v>
      </c>
      <c r="B7" s="44" t="s">
        <v>18</v>
      </c>
      <c r="C7" s="45" t="s">
        <v>35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36</v>
      </c>
      <c r="L7" s="41" t="s">
        <v>37</v>
      </c>
    </row>
    <row r="8" spans="1:12" ht="12.75">
      <c r="A8" s="44"/>
      <c r="B8" s="44"/>
      <c r="C8" s="45" t="s">
        <v>38</v>
      </c>
      <c r="D8" s="42" t="s">
        <v>305</v>
      </c>
      <c r="E8" s="42" t="s">
        <v>39</v>
      </c>
      <c r="F8" s="42" t="s">
        <v>40</v>
      </c>
      <c r="G8" s="42" t="s">
        <v>41</v>
      </c>
      <c r="H8" s="42" t="s">
        <v>42</v>
      </c>
      <c r="I8" s="42" t="s">
        <v>43</v>
      </c>
      <c r="J8" s="42" t="s">
        <v>44</v>
      </c>
      <c r="K8" s="42" t="s">
        <v>45</v>
      </c>
      <c r="L8" s="41" t="s">
        <v>38</v>
      </c>
    </row>
    <row r="9" spans="4:5" ht="12.75">
      <c r="D9" s="1" t="s">
        <v>9</v>
      </c>
      <c r="E9" s="1" t="s">
        <v>9</v>
      </c>
    </row>
    <row r="10" spans="1:12" ht="12.75">
      <c r="A10" t="s">
        <v>46</v>
      </c>
      <c r="B10">
        <v>5100</v>
      </c>
      <c r="C10" s="1">
        <v>147714052.05</v>
      </c>
      <c r="D10" s="1">
        <v>44581819.57</v>
      </c>
      <c r="E10" s="1">
        <v>11814986.64</v>
      </c>
      <c r="F10" s="1">
        <v>528596.01</v>
      </c>
      <c r="G10" s="1">
        <v>1315.58</v>
      </c>
      <c r="H10" s="1">
        <v>4040527.64</v>
      </c>
      <c r="I10" s="1">
        <v>798706.84</v>
      </c>
      <c r="J10" s="1">
        <v>38242.4</v>
      </c>
      <c r="K10" s="1">
        <f>SUM(D10:J10)</f>
        <v>61804194.68</v>
      </c>
      <c r="L10" s="7">
        <f aca="true" t="shared" si="0" ref="L10:L32">SUM(K10/C10)</f>
        <v>0.4184043008926448</v>
      </c>
    </row>
    <row r="11" spans="1:12" ht="12.75">
      <c r="A11" t="s">
        <v>47</v>
      </c>
      <c r="B11">
        <v>5200</v>
      </c>
      <c r="C11" s="1">
        <v>33216654.36</v>
      </c>
      <c r="D11" s="1">
        <v>11635562.08</v>
      </c>
      <c r="E11" s="1">
        <v>3207976.89</v>
      </c>
      <c r="F11" s="1">
        <v>961893.87</v>
      </c>
      <c r="G11" s="1">
        <v>3334.99</v>
      </c>
      <c r="H11" s="1">
        <v>277996.37</v>
      </c>
      <c r="I11" s="1">
        <v>45717.05</v>
      </c>
      <c r="J11" s="1">
        <v>24529.83</v>
      </c>
      <c r="K11" s="1">
        <f>SUM(D11:J11)</f>
        <v>16157011.08</v>
      </c>
      <c r="L11" s="7">
        <f t="shared" si="0"/>
        <v>0.48641295733433404</v>
      </c>
    </row>
    <row r="12" spans="1:12" ht="12.75">
      <c r="A12" t="s">
        <v>48</v>
      </c>
      <c r="B12">
        <v>5300</v>
      </c>
      <c r="C12" s="1">
        <v>6636176.85</v>
      </c>
      <c r="D12" s="1">
        <v>2165524.5</v>
      </c>
      <c r="E12" s="1">
        <v>567049.22</v>
      </c>
      <c r="F12" s="1">
        <v>54710.58</v>
      </c>
      <c r="G12" s="1">
        <v>37.66</v>
      </c>
      <c r="H12" s="1">
        <v>251551.87</v>
      </c>
      <c r="I12" s="1">
        <v>83362.95</v>
      </c>
      <c r="J12" s="1">
        <v>1587.2</v>
      </c>
      <c r="K12" s="1">
        <f aca="true" t="shared" si="1" ref="K12:K30">SUM(D12:J12)</f>
        <v>3123823.9800000004</v>
      </c>
      <c r="L12" s="7">
        <f t="shared" si="0"/>
        <v>0.47072645148087044</v>
      </c>
    </row>
    <row r="13" spans="1:12" ht="12.75">
      <c r="A13" t="s">
        <v>49</v>
      </c>
      <c r="B13">
        <v>5400</v>
      </c>
      <c r="C13" s="1">
        <v>1198236.59</v>
      </c>
      <c r="D13" s="1">
        <v>188024.08</v>
      </c>
      <c r="E13" s="1">
        <v>37192.69</v>
      </c>
      <c r="F13" s="1">
        <v>18553.36</v>
      </c>
      <c r="G13" s="1">
        <v>0</v>
      </c>
      <c r="H13" s="1">
        <v>12997.78</v>
      </c>
      <c r="I13" s="1">
        <v>20254.5</v>
      </c>
      <c r="J13" s="1">
        <v>0</v>
      </c>
      <c r="K13" s="1">
        <f t="shared" si="1"/>
        <v>277022.41000000003</v>
      </c>
      <c r="L13" s="7">
        <f t="shared" si="0"/>
        <v>0.2311917465314592</v>
      </c>
    </row>
    <row r="14" spans="1:13" ht="12.75">
      <c r="A14" t="s">
        <v>251</v>
      </c>
      <c r="B14">
        <v>5500</v>
      </c>
      <c r="C14" s="1">
        <v>301177.83</v>
      </c>
      <c r="D14" s="1">
        <v>37078.3</v>
      </c>
      <c r="E14" s="1">
        <v>7053.34</v>
      </c>
      <c r="F14" s="1">
        <v>360</v>
      </c>
      <c r="G14" s="1">
        <v>0</v>
      </c>
      <c r="H14" s="1">
        <v>7482.51</v>
      </c>
      <c r="I14" s="1">
        <v>19638.1</v>
      </c>
      <c r="J14" s="1">
        <v>0</v>
      </c>
      <c r="K14" s="1">
        <f t="shared" si="1"/>
        <v>71612.25</v>
      </c>
      <c r="L14" s="7">
        <f t="shared" si="0"/>
        <v>0.23777397559441873</v>
      </c>
      <c r="M14" s="1"/>
    </row>
    <row r="15" spans="1:13" ht="12.75">
      <c r="A15" t="s">
        <v>50</v>
      </c>
      <c r="B15">
        <v>5900</v>
      </c>
      <c r="C15" s="1">
        <v>45220.25</v>
      </c>
      <c r="D15" s="1">
        <v>19349</v>
      </c>
      <c r="E15" s="1">
        <v>3540.28</v>
      </c>
      <c r="F15" s="1">
        <v>42.72</v>
      </c>
      <c r="G15" s="1">
        <v>0</v>
      </c>
      <c r="H15" s="1">
        <v>1978.08</v>
      </c>
      <c r="I15" s="1">
        <v>0</v>
      </c>
      <c r="J15" s="1">
        <v>0</v>
      </c>
      <c r="K15" s="1">
        <f t="shared" si="1"/>
        <v>24910.08</v>
      </c>
      <c r="L15" s="7">
        <f t="shared" si="0"/>
        <v>0.5508611739209757</v>
      </c>
      <c r="M15" s="1"/>
    </row>
    <row r="16" spans="1:12" ht="12.75">
      <c r="A16" t="s">
        <v>51</v>
      </c>
      <c r="B16">
        <v>6100</v>
      </c>
      <c r="C16" s="1">
        <v>13293980.14</v>
      </c>
      <c r="D16" s="1">
        <v>5123628.5</v>
      </c>
      <c r="E16" s="1">
        <v>1335018.24</v>
      </c>
      <c r="F16" s="1">
        <v>141359.7</v>
      </c>
      <c r="G16" s="1">
        <v>2198.57</v>
      </c>
      <c r="H16" s="1">
        <v>75214.35</v>
      </c>
      <c r="I16" s="1">
        <v>7017.85</v>
      </c>
      <c r="J16" s="1">
        <v>6135.11</v>
      </c>
      <c r="K16" s="1">
        <f t="shared" si="1"/>
        <v>6690572.32</v>
      </c>
      <c r="L16" s="7">
        <f t="shared" si="0"/>
        <v>0.5032783447501074</v>
      </c>
    </row>
    <row r="17" spans="1:12" ht="12.75">
      <c r="A17" t="s">
        <v>52</v>
      </c>
      <c r="B17">
        <v>6200</v>
      </c>
      <c r="C17" s="1">
        <v>6081384.4</v>
      </c>
      <c r="D17" s="1">
        <v>1954941.63</v>
      </c>
      <c r="E17" s="1">
        <v>517167.78</v>
      </c>
      <c r="F17" s="1">
        <v>23221.17</v>
      </c>
      <c r="G17" s="1">
        <v>0</v>
      </c>
      <c r="H17" s="1">
        <v>162558.54</v>
      </c>
      <c r="I17" s="1">
        <v>290484.56</v>
      </c>
      <c r="J17" s="1">
        <v>5823.7</v>
      </c>
      <c r="K17" s="1">
        <f t="shared" si="1"/>
        <v>2954197.3800000004</v>
      </c>
      <c r="L17" s="7">
        <f t="shared" si="0"/>
        <v>0.48577711680254915</v>
      </c>
    </row>
    <row r="18" spans="1:12" ht="12.75">
      <c r="A18" t="s">
        <v>53</v>
      </c>
      <c r="B18">
        <v>6300</v>
      </c>
      <c r="C18" s="1">
        <v>4487586.02</v>
      </c>
      <c r="D18" s="1">
        <v>1892528.03</v>
      </c>
      <c r="E18" s="1">
        <v>455642.05</v>
      </c>
      <c r="F18" s="1">
        <v>63381.02</v>
      </c>
      <c r="G18" s="1">
        <v>0</v>
      </c>
      <c r="H18" s="1">
        <v>47102.46</v>
      </c>
      <c r="I18" s="1">
        <v>49422.08</v>
      </c>
      <c r="J18" s="1">
        <v>2866.69</v>
      </c>
      <c r="K18" s="1">
        <f t="shared" si="1"/>
        <v>2510942.33</v>
      </c>
      <c r="L18" s="7">
        <f t="shared" si="0"/>
        <v>0.5595307407611543</v>
      </c>
    </row>
    <row r="19" spans="1:12" ht="12.75">
      <c r="A19" t="s">
        <v>54</v>
      </c>
      <c r="B19">
        <v>6400</v>
      </c>
      <c r="C19" s="1">
        <v>1910455.88</v>
      </c>
      <c r="D19" s="1">
        <v>310864.65</v>
      </c>
      <c r="E19" s="1">
        <v>64453.09</v>
      </c>
      <c r="F19" s="1">
        <v>505536.82</v>
      </c>
      <c r="G19" s="1">
        <v>39.77</v>
      </c>
      <c r="H19" s="1">
        <v>46332.2</v>
      </c>
      <c r="I19" s="1">
        <v>7344.02</v>
      </c>
      <c r="J19" s="1">
        <v>0</v>
      </c>
      <c r="K19" s="1">
        <f t="shared" si="1"/>
        <v>934570.55</v>
      </c>
      <c r="L19" s="7">
        <f t="shared" si="0"/>
        <v>0.4891871933729242</v>
      </c>
    </row>
    <row r="20" spans="1:12" ht="12.75">
      <c r="A20" t="s">
        <v>252</v>
      </c>
      <c r="B20">
        <v>6500</v>
      </c>
      <c r="C20" s="1">
        <v>1781606.77</v>
      </c>
      <c r="D20" s="1">
        <v>309121.07</v>
      </c>
      <c r="E20" s="1">
        <v>75236.54</v>
      </c>
      <c r="F20" s="1">
        <v>347248.03</v>
      </c>
      <c r="G20" s="1">
        <v>0</v>
      </c>
      <c r="H20" s="13">
        <v>-1835.98</v>
      </c>
      <c r="I20" s="1">
        <v>248763.59</v>
      </c>
      <c r="J20" s="1">
        <v>2119.95</v>
      </c>
      <c r="K20" s="1">
        <f>SUM(D20:J20)</f>
        <v>980653.2</v>
      </c>
      <c r="L20" s="7">
        <f>SUM(K20/C20)</f>
        <v>0.5504319003008727</v>
      </c>
    </row>
    <row r="21" spans="1:12" ht="12.75">
      <c r="A21" t="s">
        <v>55</v>
      </c>
      <c r="B21">
        <v>7100</v>
      </c>
      <c r="C21" s="1">
        <v>2420905.47</v>
      </c>
      <c r="D21" s="1">
        <v>97078.54</v>
      </c>
      <c r="E21" s="1">
        <v>49189.9</v>
      </c>
      <c r="F21" s="1">
        <v>298097.04</v>
      </c>
      <c r="G21" s="1">
        <v>0</v>
      </c>
      <c r="H21" s="1">
        <v>716</v>
      </c>
      <c r="I21" s="1">
        <v>0</v>
      </c>
      <c r="J21" s="1">
        <v>20567.25</v>
      </c>
      <c r="K21" s="1">
        <f t="shared" si="1"/>
        <v>465648.73</v>
      </c>
      <c r="L21" s="7">
        <f t="shared" si="0"/>
        <v>0.19234486260217337</v>
      </c>
    </row>
    <row r="22" spans="1:12" ht="12.75">
      <c r="A22" t="s">
        <v>56</v>
      </c>
      <c r="B22">
        <v>7200</v>
      </c>
      <c r="C22" s="1">
        <v>969944.62</v>
      </c>
      <c r="D22" s="1">
        <v>360177.92</v>
      </c>
      <c r="E22" s="1">
        <v>76671.09</v>
      </c>
      <c r="F22" s="1">
        <v>39448.06</v>
      </c>
      <c r="G22" s="1">
        <v>0</v>
      </c>
      <c r="H22" s="1">
        <v>6110.47</v>
      </c>
      <c r="I22" s="1">
        <v>6993.61</v>
      </c>
      <c r="J22" s="1">
        <v>16144</v>
      </c>
      <c r="K22" s="1">
        <f t="shared" si="1"/>
        <v>505545.14999999997</v>
      </c>
      <c r="L22" s="7">
        <f t="shared" si="0"/>
        <v>0.5212103243585186</v>
      </c>
    </row>
    <row r="23" spans="1:12" ht="12.75">
      <c r="A23" t="s">
        <v>57</v>
      </c>
      <c r="B23">
        <v>7300</v>
      </c>
      <c r="C23" s="1">
        <v>14159799.92</v>
      </c>
      <c r="D23" s="1">
        <v>6639081.44</v>
      </c>
      <c r="E23" s="1">
        <v>1605568.3</v>
      </c>
      <c r="F23" s="1">
        <v>52805.01</v>
      </c>
      <c r="G23" s="1">
        <v>0</v>
      </c>
      <c r="H23" s="1">
        <v>21809.97</v>
      </c>
      <c r="I23" s="1">
        <v>9731.73</v>
      </c>
      <c r="J23" s="1">
        <v>228</v>
      </c>
      <c r="K23" s="1">
        <f t="shared" si="1"/>
        <v>8329224.45</v>
      </c>
      <c r="L23" s="7">
        <f t="shared" si="0"/>
        <v>0.5882303773399645</v>
      </c>
    </row>
    <row r="24" spans="1:12" ht="12.75">
      <c r="A24" t="s">
        <v>58</v>
      </c>
      <c r="B24">
        <v>7400</v>
      </c>
      <c r="C24" s="1">
        <v>3242738.79</v>
      </c>
      <c r="D24" s="1">
        <v>487372.13</v>
      </c>
      <c r="E24" s="1">
        <v>117352.86</v>
      </c>
      <c r="F24" s="1">
        <v>180347.55</v>
      </c>
      <c r="G24" s="1">
        <v>2902.09</v>
      </c>
      <c r="H24" s="1">
        <v>4217.51</v>
      </c>
      <c r="I24" s="1">
        <v>381660.68</v>
      </c>
      <c r="J24" s="1">
        <v>1518.89</v>
      </c>
      <c r="K24" s="1">
        <f t="shared" si="1"/>
        <v>1175371.71</v>
      </c>
      <c r="L24" s="7">
        <f t="shared" si="0"/>
        <v>0.3624626546006809</v>
      </c>
    </row>
    <row r="25" spans="1:12" ht="12.75">
      <c r="A25" t="s">
        <v>59</v>
      </c>
      <c r="B25">
        <v>7500</v>
      </c>
      <c r="C25" s="1">
        <v>687704.95</v>
      </c>
      <c r="D25" s="1">
        <v>344201.38</v>
      </c>
      <c r="E25" s="1">
        <v>81714.42</v>
      </c>
      <c r="F25" s="1">
        <v>6821.25</v>
      </c>
      <c r="G25" s="1">
        <v>0</v>
      </c>
      <c r="H25" s="1">
        <v>5901.5</v>
      </c>
      <c r="I25" s="1">
        <v>1887.05</v>
      </c>
      <c r="J25" s="1">
        <v>8841.44</v>
      </c>
      <c r="K25" s="1">
        <f t="shared" si="1"/>
        <v>449367.04</v>
      </c>
      <c r="L25" s="7">
        <f t="shared" si="0"/>
        <v>0.6534299920336476</v>
      </c>
    </row>
    <row r="26" spans="1:12" s="18" customFormat="1" ht="12.75">
      <c r="A26" s="18" t="s">
        <v>169</v>
      </c>
      <c r="B26" s="18">
        <v>7600</v>
      </c>
      <c r="C26" s="17">
        <v>33300.75</v>
      </c>
      <c r="D26" s="17">
        <v>42834.88</v>
      </c>
      <c r="E26" s="17">
        <v>3098.05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45932.93</v>
      </c>
      <c r="L26" s="7">
        <f t="shared" si="0"/>
        <v>1.379336201136611</v>
      </c>
    </row>
    <row r="27" spans="1:12" ht="12.75">
      <c r="A27" t="s">
        <v>60</v>
      </c>
      <c r="B27">
        <v>7700</v>
      </c>
      <c r="C27" s="1">
        <v>3810961.78</v>
      </c>
      <c r="D27" s="1">
        <v>1390475.66</v>
      </c>
      <c r="E27" s="1">
        <v>344331.38</v>
      </c>
      <c r="F27" s="1">
        <v>217106.6</v>
      </c>
      <c r="G27" s="1">
        <v>15463.18</v>
      </c>
      <c r="H27" s="13">
        <v>8421.22</v>
      </c>
      <c r="I27" s="1">
        <v>85817.93</v>
      </c>
      <c r="J27" s="1">
        <v>40101.37</v>
      </c>
      <c r="K27" s="1">
        <f t="shared" si="1"/>
        <v>2101717.34</v>
      </c>
      <c r="L27" s="7">
        <f t="shared" si="0"/>
        <v>0.5514926313430517</v>
      </c>
    </row>
    <row r="28" spans="1:12" ht="12.75">
      <c r="A28" t="s">
        <v>61</v>
      </c>
      <c r="B28">
        <v>7800</v>
      </c>
      <c r="C28" s="1">
        <v>13854577.97</v>
      </c>
      <c r="D28" s="1">
        <v>3586881.75</v>
      </c>
      <c r="E28" s="1">
        <v>1223256.83</v>
      </c>
      <c r="F28" s="1">
        <v>279173.63</v>
      </c>
      <c r="G28" s="1">
        <v>791505.69</v>
      </c>
      <c r="H28" s="1">
        <v>296003.39</v>
      </c>
      <c r="I28" s="1">
        <v>302359.76</v>
      </c>
      <c r="J28" s="1">
        <v>105719.99</v>
      </c>
      <c r="K28" s="1">
        <f t="shared" si="1"/>
        <v>6584901.04</v>
      </c>
      <c r="L28" s="7">
        <f t="shared" si="0"/>
        <v>0.4752870173496883</v>
      </c>
    </row>
    <row r="29" spans="1:12" ht="12.75">
      <c r="A29" t="s">
        <v>62</v>
      </c>
      <c r="B29">
        <v>7900</v>
      </c>
      <c r="C29" s="1">
        <v>19602358.46</v>
      </c>
      <c r="D29" s="1">
        <v>3724464.43</v>
      </c>
      <c r="E29" s="1">
        <v>1133175.03</v>
      </c>
      <c r="F29" s="1">
        <v>1179709.95</v>
      </c>
      <c r="G29" s="1">
        <v>3244730.68</v>
      </c>
      <c r="H29" s="1">
        <v>323838.55</v>
      </c>
      <c r="I29" s="13">
        <v>61142.98</v>
      </c>
      <c r="J29" s="1">
        <v>41107.07</v>
      </c>
      <c r="K29" s="1">
        <f t="shared" si="1"/>
        <v>9708168.690000001</v>
      </c>
      <c r="L29" s="7">
        <f t="shared" si="0"/>
        <v>0.495255135233355</v>
      </c>
    </row>
    <row r="30" spans="1:12" ht="12.75">
      <c r="A30" t="s">
        <v>63</v>
      </c>
      <c r="B30">
        <v>8100</v>
      </c>
      <c r="C30" s="1">
        <v>6031028.64</v>
      </c>
      <c r="D30" s="1">
        <v>1795821.79</v>
      </c>
      <c r="E30" s="1">
        <v>476598.9</v>
      </c>
      <c r="F30" s="1">
        <v>613312.6</v>
      </c>
      <c r="G30" s="1">
        <v>94414.4</v>
      </c>
      <c r="H30" s="1">
        <v>575336.88</v>
      </c>
      <c r="I30" s="1">
        <v>132283.07</v>
      </c>
      <c r="J30" s="1">
        <v>17686.63</v>
      </c>
      <c r="K30" s="1">
        <f t="shared" si="1"/>
        <v>3705454.2699999996</v>
      </c>
      <c r="L30" s="7">
        <f t="shared" si="0"/>
        <v>0.6143983872707989</v>
      </c>
    </row>
    <row r="31" spans="1:12" ht="12.75">
      <c r="A31" t="s">
        <v>253</v>
      </c>
      <c r="B31">
        <v>8200</v>
      </c>
      <c r="C31" s="1">
        <v>2440447.47</v>
      </c>
      <c r="D31" s="20">
        <v>516489.22</v>
      </c>
      <c r="E31" s="20">
        <v>127819.06</v>
      </c>
      <c r="F31" s="20">
        <v>251804.92</v>
      </c>
      <c r="G31" s="20">
        <v>7220.42</v>
      </c>
      <c r="H31" s="20">
        <v>31199.58</v>
      </c>
      <c r="I31" s="20">
        <v>46137.82</v>
      </c>
      <c r="J31" s="20">
        <v>6904.69</v>
      </c>
      <c r="K31" s="20">
        <f>SUM(D31:J31)</f>
        <v>987575.71</v>
      </c>
      <c r="L31" s="7">
        <f>SUM(K31/C31)</f>
        <v>0.4046699312892811</v>
      </c>
    </row>
    <row r="32" spans="1:12" ht="12.75">
      <c r="A32" t="s">
        <v>64</v>
      </c>
      <c r="B32">
        <v>9100</v>
      </c>
      <c r="C32" s="1">
        <v>469415.37</v>
      </c>
      <c r="D32" s="1">
        <v>140201.14</v>
      </c>
      <c r="E32" s="1">
        <v>39836.54</v>
      </c>
      <c r="F32" s="1">
        <v>7012.8</v>
      </c>
      <c r="G32" s="1">
        <v>0</v>
      </c>
      <c r="H32" s="1">
        <v>30575.32</v>
      </c>
      <c r="I32" s="1">
        <v>13693.84</v>
      </c>
      <c r="J32" s="1">
        <v>18850.73</v>
      </c>
      <c r="K32" s="1">
        <f>SUM(D32:J32)</f>
        <v>250170.37000000002</v>
      </c>
      <c r="L32" s="7">
        <f t="shared" si="0"/>
        <v>0.5329403040211488</v>
      </c>
    </row>
    <row r="33" spans="1:12" ht="12.75">
      <c r="A33" t="s">
        <v>314</v>
      </c>
      <c r="B33">
        <v>9700</v>
      </c>
      <c r="K33" s="1">
        <v>0</v>
      </c>
      <c r="L33" s="7">
        <v>0</v>
      </c>
    </row>
    <row r="34" spans="4:11" ht="12.75">
      <c r="D34" s="1" t="s">
        <v>9</v>
      </c>
      <c r="H34" s="1" t="s">
        <v>9</v>
      </c>
      <c r="K34" s="1" t="s">
        <v>9</v>
      </c>
    </row>
    <row r="35" spans="1:12" ht="13.5" thickBot="1">
      <c r="A35" s="56" t="s">
        <v>33</v>
      </c>
      <c r="B35" s="56"/>
      <c r="C35" s="46">
        <f aca="true" t="shared" si="2" ref="C35:K35">SUM(C10:C34)</f>
        <v>284389715.33000004</v>
      </c>
      <c r="D35" s="46">
        <f t="shared" si="2"/>
        <v>87343521.69</v>
      </c>
      <c r="E35" s="46">
        <f t="shared" si="2"/>
        <v>23363929.12</v>
      </c>
      <c r="F35" s="46">
        <f t="shared" si="2"/>
        <v>5770542.6899999995</v>
      </c>
      <c r="G35" s="46">
        <f t="shared" si="2"/>
        <v>4163163.03</v>
      </c>
      <c r="H35" s="46">
        <f t="shared" si="2"/>
        <v>6226036.209999998</v>
      </c>
      <c r="I35" s="46">
        <f t="shared" si="2"/>
        <v>2612420.0099999993</v>
      </c>
      <c r="J35" s="46">
        <f t="shared" si="2"/>
        <v>358974.94</v>
      </c>
      <c r="K35" s="46">
        <f t="shared" si="2"/>
        <v>129838587.69000003</v>
      </c>
      <c r="L35" s="57">
        <f>SUM(K35/C35)</f>
        <v>0.4565516285964771</v>
      </c>
    </row>
    <row r="36" ht="13.5" thickTop="1"/>
    <row r="37" spans="1:11" ht="12.75">
      <c r="A37" t="s">
        <v>232</v>
      </c>
      <c r="B37">
        <v>2710</v>
      </c>
      <c r="C37" s="1">
        <v>0</v>
      </c>
      <c r="D37" s="1" t="s">
        <v>9</v>
      </c>
      <c r="K37" s="1">
        <f>SUM(C37)</f>
        <v>0</v>
      </c>
    </row>
    <row r="38" spans="1:11" ht="12.75">
      <c r="A38" t="s">
        <v>233</v>
      </c>
      <c r="B38">
        <v>2711</v>
      </c>
      <c r="C38" s="1">
        <v>0</v>
      </c>
      <c r="K38" s="1">
        <f>SUM(C38)</f>
        <v>0</v>
      </c>
    </row>
    <row r="39" spans="1:11" ht="12.75">
      <c r="A39" t="s">
        <v>65</v>
      </c>
      <c r="B39">
        <v>2730</v>
      </c>
      <c r="C39" s="1">
        <v>1861153.91</v>
      </c>
      <c r="D39" s="1" t="s">
        <v>9</v>
      </c>
      <c r="K39" s="1">
        <f>SUM(C39)</f>
        <v>1861153.91</v>
      </c>
    </row>
    <row r="40" spans="1:11" ht="12.75">
      <c r="A40" t="s">
        <v>216</v>
      </c>
      <c r="B40">
        <v>2765</v>
      </c>
      <c r="C40" s="1">
        <v>0</v>
      </c>
      <c r="K40" s="1">
        <f>SUM(C40)</f>
        <v>0</v>
      </c>
    </row>
    <row r="41" spans="1:11" ht="12.75">
      <c r="A41" t="s">
        <v>174</v>
      </c>
      <c r="B41">
        <v>2767</v>
      </c>
      <c r="C41" s="1">
        <v>0</v>
      </c>
      <c r="K41" s="1">
        <v>0</v>
      </c>
    </row>
    <row r="42" spans="1:11" ht="12.75">
      <c r="A42" t="s">
        <v>217</v>
      </c>
      <c r="B42">
        <v>2769</v>
      </c>
      <c r="C42" s="1">
        <v>10049093.99</v>
      </c>
      <c r="D42" s="1" t="s">
        <v>9</v>
      </c>
      <c r="K42" s="1">
        <f>K45-K39-K35</f>
        <v>70235027.83999997</v>
      </c>
    </row>
    <row r="43" spans="3:11" ht="12.75">
      <c r="C43" s="13"/>
      <c r="K43" s="1" t="s">
        <v>9</v>
      </c>
    </row>
    <row r="45" spans="1:12" ht="13.5" thickBot="1">
      <c r="A45" s="56" t="s">
        <v>12</v>
      </c>
      <c r="B45" s="56"/>
      <c r="C45" s="46">
        <f>SUM(C35:C44)</f>
        <v>296299963.2300001</v>
      </c>
      <c r="D45" s="46">
        <f aca="true" t="shared" si="3" ref="D45:J45">SUM(D35:D44)</f>
        <v>87343521.69</v>
      </c>
      <c r="E45" s="46">
        <f t="shared" si="3"/>
        <v>23363929.12</v>
      </c>
      <c r="F45" s="46">
        <f t="shared" si="3"/>
        <v>5770542.6899999995</v>
      </c>
      <c r="G45" s="46">
        <f t="shared" si="3"/>
        <v>4163163.03</v>
      </c>
      <c r="H45" s="46">
        <f t="shared" si="3"/>
        <v>6226036.209999998</v>
      </c>
      <c r="I45" s="46">
        <f t="shared" si="3"/>
        <v>2612420.0099999993</v>
      </c>
      <c r="J45" s="46">
        <f t="shared" si="3"/>
        <v>358974.94</v>
      </c>
      <c r="K45" s="46">
        <v>201934769.44</v>
      </c>
      <c r="L45" s="57">
        <f>SUM(K45/C45)</f>
        <v>0.6815214124183</v>
      </c>
    </row>
    <row r="46" ht="13.5" thickTop="1">
      <c r="K46" s="1" t="s">
        <v>9</v>
      </c>
    </row>
    <row r="47" ht="12.75">
      <c r="K47" s="1">
        <f>SUM(D45:J45)</f>
        <v>129838587.69</v>
      </c>
    </row>
    <row r="48" ht="12.75">
      <c r="N48" s="1"/>
    </row>
  </sheetData>
  <sheetProtection password="E1E0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265</v>
      </c>
      <c r="B2" s="94"/>
      <c r="C2" s="94"/>
      <c r="D2" s="94"/>
      <c r="E2" s="94"/>
    </row>
    <row r="3" spans="1:5" ht="15.75">
      <c r="A3" s="94" t="s">
        <v>266</v>
      </c>
      <c r="B3" s="94"/>
      <c r="C3" s="94"/>
      <c r="D3" s="94"/>
      <c r="E3" s="94"/>
    </row>
    <row r="4" spans="1:5" ht="15.75">
      <c r="A4" s="94" t="s">
        <v>378</v>
      </c>
      <c r="B4" s="94"/>
      <c r="C4" s="94"/>
      <c r="D4" s="94"/>
      <c r="E4" s="94"/>
    </row>
    <row r="5" spans="1:5" ht="12.75">
      <c r="A5" s="100"/>
      <c r="B5" s="100"/>
      <c r="C5" s="100"/>
      <c r="D5" s="100"/>
      <c r="E5" s="100"/>
    </row>
    <row r="6" spans="1:5" ht="12.75">
      <c r="A6" s="101"/>
      <c r="B6" s="101"/>
      <c r="C6" s="101"/>
      <c r="D6" s="101"/>
      <c r="E6" s="101"/>
    </row>
    <row r="7" spans="1:5" ht="12.75">
      <c r="A7" s="44" t="s">
        <v>66</v>
      </c>
      <c r="B7" s="44"/>
      <c r="C7" s="42" t="s">
        <v>15</v>
      </c>
      <c r="D7" s="42" t="s">
        <v>67</v>
      </c>
      <c r="E7" s="60" t="s">
        <v>68</v>
      </c>
    </row>
    <row r="8" spans="1:5" ht="12.75">
      <c r="A8" s="44"/>
      <c r="B8" s="44"/>
      <c r="C8" s="42" t="s">
        <v>69</v>
      </c>
      <c r="D8" s="42"/>
      <c r="E8" s="60"/>
    </row>
    <row r="10" ht="12.75">
      <c r="A10" s="44" t="s">
        <v>70</v>
      </c>
    </row>
    <row r="11" spans="1:5" ht="12.75">
      <c r="A11" t="s">
        <v>190</v>
      </c>
      <c r="B11">
        <v>3322</v>
      </c>
      <c r="C11" s="1">
        <v>990602</v>
      </c>
      <c r="D11" s="1">
        <v>0</v>
      </c>
      <c r="E11" s="22">
        <f>SUM(D11/C11)</f>
        <v>0</v>
      </c>
    </row>
    <row r="12" spans="1:5" ht="12.75">
      <c r="A12" t="s">
        <v>191</v>
      </c>
      <c r="B12">
        <v>3326</v>
      </c>
      <c r="C12" s="13">
        <v>10000</v>
      </c>
      <c r="D12" s="1">
        <v>0</v>
      </c>
      <c r="E12" s="22">
        <f>SUM(D12/C12)</f>
        <v>0</v>
      </c>
    </row>
    <row r="13" spans="1:5" ht="13.5" thickBot="1">
      <c r="A13" t="s">
        <v>147</v>
      </c>
      <c r="B13">
        <v>3341</v>
      </c>
      <c r="C13" s="49">
        <v>223250</v>
      </c>
      <c r="D13" s="49">
        <v>55812.5</v>
      </c>
      <c r="E13" s="50">
        <f>SUM(D13/C13)</f>
        <v>0.25</v>
      </c>
    </row>
    <row r="14" spans="1:5" ht="12.75">
      <c r="A14" s="44" t="s">
        <v>28</v>
      </c>
      <c r="B14" s="44"/>
      <c r="C14" s="45">
        <f>SUM(C11:C13)</f>
        <v>1223852</v>
      </c>
      <c r="D14" s="45">
        <f>SUM(D11:D13)</f>
        <v>55812.5</v>
      </c>
      <c r="E14" s="61">
        <f>SUM(D14/C14)</f>
        <v>0.045603961916963816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71</v>
      </c>
      <c r="E16" s="22"/>
    </row>
    <row r="17" spans="1:5" ht="12.75">
      <c r="A17" t="s">
        <v>148</v>
      </c>
      <c r="B17">
        <v>3430</v>
      </c>
      <c r="C17" s="10">
        <v>30000</v>
      </c>
      <c r="D17" s="10">
        <v>11986.12</v>
      </c>
      <c r="E17" s="25">
        <f>SUM(D17/C17)</f>
        <v>0.39953733333333336</v>
      </c>
    </row>
    <row r="18" spans="1:5" ht="12.75">
      <c r="A18" s="44" t="s">
        <v>32</v>
      </c>
      <c r="B18" s="44"/>
      <c r="C18" s="45">
        <f>SUM(C17)</f>
        <v>30000</v>
      </c>
      <c r="D18" s="45">
        <f>SUM(D17)</f>
        <v>11986.12</v>
      </c>
      <c r="E18" s="61">
        <f>SUM(D18/C18)</f>
        <v>0.39953733333333336</v>
      </c>
    </row>
    <row r="19" ht="12.75" customHeight="1">
      <c r="E19" s="22"/>
    </row>
    <row r="20" spans="1:5" ht="12.75">
      <c r="A20" s="44" t="s">
        <v>72</v>
      </c>
      <c r="E20" s="22"/>
    </row>
    <row r="21" spans="1:5" ht="12.75">
      <c r="A21" t="s">
        <v>149</v>
      </c>
      <c r="B21">
        <v>3630</v>
      </c>
      <c r="C21" s="10">
        <v>4692099</v>
      </c>
      <c r="D21" s="10">
        <v>1344483.62</v>
      </c>
      <c r="E21" s="25">
        <f>SUM(D21/C21)</f>
        <v>0.2865420401402443</v>
      </c>
    </row>
    <row r="22" spans="3:5" ht="12.75">
      <c r="C22" s="12" t="s">
        <v>9</v>
      </c>
      <c r="D22" s="12"/>
      <c r="E22" s="26"/>
    </row>
    <row r="23" spans="1:5" ht="12.75">
      <c r="A23" s="44" t="s">
        <v>170</v>
      </c>
      <c r="B23" s="44"/>
      <c r="C23" s="45">
        <f>SUM(C21:C22)</f>
        <v>4692099</v>
      </c>
      <c r="D23" s="45">
        <f>SUM(D21:D22)</f>
        <v>1344483.62</v>
      </c>
      <c r="E23" s="61">
        <f>SUM(D23/C23)</f>
        <v>0.2865420401402443</v>
      </c>
    </row>
    <row r="24" ht="12.75">
      <c r="E24" s="22"/>
    </row>
    <row r="25" spans="1:5" ht="12.75">
      <c r="A25" t="s">
        <v>73</v>
      </c>
      <c r="C25" s="45">
        <f>SUM(C14+C18+C23)</f>
        <v>5945951</v>
      </c>
      <c r="D25" s="45">
        <f>SUM(D14+D18+D23)</f>
        <v>1412282.2400000002</v>
      </c>
      <c r="E25" s="22">
        <f>SUM(D25/C25)</f>
        <v>0.2375199930170969</v>
      </c>
    </row>
    <row r="26" spans="1:5" ht="12.75">
      <c r="A26" t="s">
        <v>364</v>
      </c>
      <c r="C26" s="10">
        <v>686706.62</v>
      </c>
      <c r="D26" s="10">
        <v>686706.62</v>
      </c>
      <c r="E26" s="25"/>
    </row>
    <row r="27" spans="1:5" ht="13.5" thickBot="1">
      <c r="A27" s="44" t="s">
        <v>3</v>
      </c>
      <c r="B27" s="44"/>
      <c r="C27" s="46">
        <f>SUM(C25:C26)</f>
        <v>6632657.62</v>
      </c>
      <c r="D27" s="46">
        <f>SUM(D25:D26)</f>
        <v>2098988.8600000003</v>
      </c>
      <c r="E27" s="62">
        <f>SUM(D27/C27)</f>
        <v>0.3164627183032554</v>
      </c>
    </row>
    <row r="28" ht="13.5" thickTop="1"/>
    <row r="31" spans="1:5" ht="12.75">
      <c r="A31" s="44" t="s">
        <v>74</v>
      </c>
      <c r="B31" s="44"/>
      <c r="C31" s="45" t="s">
        <v>75</v>
      </c>
      <c r="D31" s="45" t="s">
        <v>74</v>
      </c>
      <c r="E31" s="60" t="s">
        <v>76</v>
      </c>
    </row>
    <row r="33" spans="1:3" ht="12.75">
      <c r="A33" t="s">
        <v>77</v>
      </c>
      <c r="C33" s="1" t="s">
        <v>9</v>
      </c>
    </row>
    <row r="34" ht="12.75">
      <c r="A34" t="s">
        <v>78</v>
      </c>
    </row>
    <row r="35" spans="1:5" ht="12.75">
      <c r="A35" t="s">
        <v>79</v>
      </c>
      <c r="C35" s="1">
        <v>2815000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80</v>
      </c>
      <c r="C36" s="1">
        <v>3047940</v>
      </c>
      <c r="D36" s="1">
        <v>1338799.97</v>
      </c>
      <c r="E36" s="22">
        <f t="shared" si="0"/>
        <v>0.4392474819058118</v>
      </c>
    </row>
    <row r="37" spans="1:5" ht="12.75">
      <c r="A37" t="s">
        <v>81</v>
      </c>
      <c r="C37" s="10">
        <v>19710</v>
      </c>
      <c r="D37" s="10">
        <v>16010.63</v>
      </c>
      <c r="E37" s="25">
        <f t="shared" si="0"/>
        <v>0.8123099949264332</v>
      </c>
    </row>
    <row r="38" spans="3:5" ht="12.75">
      <c r="C38" s="1" t="s">
        <v>9</v>
      </c>
      <c r="E38" s="22"/>
    </row>
    <row r="39" spans="1:5" ht="12.75">
      <c r="A39" t="s">
        <v>82</v>
      </c>
      <c r="C39" s="1">
        <f>SUM(C35:C37)</f>
        <v>5882650</v>
      </c>
      <c r="D39" s="1">
        <f>SUM(D35:D37)</f>
        <v>1354810.5999999999</v>
      </c>
      <c r="E39" s="22">
        <f t="shared" si="0"/>
        <v>0.2303061715383373</v>
      </c>
    </row>
    <row r="40" spans="1:5" ht="12.75">
      <c r="A40" t="s">
        <v>83</v>
      </c>
      <c r="C40" s="10">
        <v>750007.62</v>
      </c>
      <c r="D40" s="10">
        <f>D27-D39</f>
        <v>744178.2600000005</v>
      </c>
      <c r="E40" s="25" t="s">
        <v>9</v>
      </c>
    </row>
    <row r="41" spans="1:5" ht="13.5" thickBot="1">
      <c r="A41" s="44" t="s">
        <v>3</v>
      </c>
      <c r="B41" s="44"/>
      <c r="C41" s="46">
        <f>SUM(C39:C40)</f>
        <v>6632657.62</v>
      </c>
      <c r="D41" s="46">
        <f>SUM(D39:D40)</f>
        <v>2098988.8600000003</v>
      </c>
      <c r="E41" s="62">
        <f t="shared" si="0"/>
        <v>0.3164627183032554</v>
      </c>
    </row>
    <row r="42" ht="13.5" thickTop="1">
      <c r="E42" s="22"/>
    </row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267</v>
      </c>
      <c r="B2" s="94"/>
      <c r="C2" s="94"/>
      <c r="D2" s="94"/>
      <c r="E2" s="94"/>
    </row>
    <row r="3" spans="1:5" ht="15.75">
      <c r="A3" s="94" t="s">
        <v>268</v>
      </c>
      <c r="B3" s="94"/>
      <c r="C3" s="94"/>
      <c r="D3" s="94"/>
      <c r="E3" s="94"/>
    </row>
    <row r="4" spans="1:5" ht="15.75">
      <c r="A4" s="94" t="s">
        <v>378</v>
      </c>
      <c r="B4" s="94"/>
      <c r="C4" s="94"/>
      <c r="D4" s="94"/>
      <c r="E4" s="94"/>
    </row>
    <row r="5" spans="1:5" ht="15.75">
      <c r="A5" s="99"/>
      <c r="B5" s="99"/>
      <c r="C5" s="99"/>
      <c r="D5" s="99"/>
      <c r="E5" s="99"/>
    </row>
    <row r="6" spans="1:5" ht="12.75">
      <c r="A6" s="101"/>
      <c r="B6" s="101"/>
      <c r="C6" s="101"/>
      <c r="D6" s="101"/>
      <c r="E6" s="101"/>
    </row>
    <row r="7" spans="1:5" ht="12.75">
      <c r="A7" s="44" t="s">
        <v>84</v>
      </c>
      <c r="B7" s="44"/>
      <c r="C7" s="42" t="s">
        <v>15</v>
      </c>
      <c r="D7" s="42" t="s">
        <v>67</v>
      </c>
      <c r="E7" s="61" t="s">
        <v>68</v>
      </c>
    </row>
    <row r="8" spans="1:5" ht="12.75">
      <c r="A8" s="44"/>
      <c r="B8" s="44"/>
      <c r="C8" s="42" t="s">
        <v>69</v>
      </c>
      <c r="D8" s="45"/>
      <c r="E8" s="61"/>
    </row>
    <row r="9" spans="1:5" ht="12.75">
      <c r="A9" s="44" t="s">
        <v>70</v>
      </c>
      <c r="C9" s="1"/>
      <c r="D9" s="1"/>
      <c r="E9" s="22"/>
    </row>
    <row r="10" spans="1:5" ht="12.75">
      <c r="A10" t="s">
        <v>150</v>
      </c>
      <c r="B10">
        <v>3321</v>
      </c>
      <c r="C10" s="12">
        <v>350000</v>
      </c>
      <c r="D10" s="12">
        <v>144513.08</v>
      </c>
      <c r="E10" s="26">
        <f>SUM(D10/C10)</f>
        <v>0.4128945142857143</v>
      </c>
    </row>
    <row r="11" spans="1:5" ht="12.75">
      <c r="A11" t="s">
        <v>239</v>
      </c>
      <c r="B11">
        <v>3325</v>
      </c>
      <c r="C11" s="12">
        <v>17000</v>
      </c>
      <c r="D11" s="12">
        <v>0</v>
      </c>
      <c r="E11" s="26">
        <f>SUM(D11/C11)</f>
        <v>0</v>
      </c>
    </row>
    <row r="12" spans="1:5" ht="12.75">
      <c r="A12" t="s">
        <v>151</v>
      </c>
      <c r="B12">
        <v>3391</v>
      </c>
      <c r="C12" s="1">
        <v>16446638</v>
      </c>
      <c r="D12" s="1">
        <v>6596092.52</v>
      </c>
      <c r="E12" s="26">
        <f>SUM(D12/C12)</f>
        <v>0.4010602361406629</v>
      </c>
    </row>
    <row r="13" spans="1:5" ht="12.75">
      <c r="A13" t="s">
        <v>218</v>
      </c>
      <c r="B13">
        <v>3396</v>
      </c>
      <c r="C13" s="1">
        <v>31556356</v>
      </c>
      <c r="D13" s="1">
        <v>31556356</v>
      </c>
      <c r="E13" s="26">
        <f>SUM(D13/C13)</f>
        <v>1</v>
      </c>
    </row>
    <row r="14" spans="1:5" ht="12.75">
      <c r="A14" t="s">
        <v>179</v>
      </c>
      <c r="B14">
        <v>3398</v>
      </c>
      <c r="C14" s="51">
        <v>90000</v>
      </c>
      <c r="D14" s="12">
        <v>13766.63</v>
      </c>
      <c r="E14" s="26">
        <f>SUM(D14/C14)</f>
        <v>0.15296255555555555</v>
      </c>
    </row>
    <row r="15" spans="1:5" ht="13.5" thickBot="1">
      <c r="A15" t="s">
        <v>249</v>
      </c>
      <c r="B15">
        <v>3399</v>
      </c>
      <c r="C15" s="49">
        <v>0</v>
      </c>
      <c r="D15" s="49">
        <v>0</v>
      </c>
      <c r="E15" s="50">
        <v>0</v>
      </c>
    </row>
    <row r="17" spans="1:5" ht="12.75">
      <c r="A17" s="44" t="s">
        <v>28</v>
      </c>
      <c r="B17" s="44"/>
      <c r="C17" s="45">
        <f>SUM(C10:C15)</f>
        <v>48459994</v>
      </c>
      <c r="D17" s="45">
        <f>SUM(D10:D15)</f>
        <v>38310728.230000004</v>
      </c>
      <c r="E17" s="61">
        <f>SUM(D17/C17)</f>
        <v>0.7905640316422656</v>
      </c>
    </row>
    <row r="18" spans="3:5" ht="12.75">
      <c r="C18" s="1"/>
      <c r="D18" s="1"/>
      <c r="E18" s="22"/>
    </row>
    <row r="19" spans="1:5" ht="12.75">
      <c r="A19" s="44" t="s">
        <v>71</v>
      </c>
      <c r="C19" s="1"/>
      <c r="D19" s="1"/>
      <c r="E19" s="22"/>
    </row>
    <row r="20" spans="1:5" ht="12.75">
      <c r="A20" t="s">
        <v>156</v>
      </c>
      <c r="B20">
        <v>3413</v>
      </c>
      <c r="C20" s="1">
        <v>20260376</v>
      </c>
      <c r="D20" s="1">
        <v>16413552.96</v>
      </c>
      <c r="E20" s="26">
        <f>SUM(D20/C20)</f>
        <v>0.810130718205822</v>
      </c>
    </row>
    <row r="21" spans="1:5" ht="12.75">
      <c r="A21" t="s">
        <v>134</v>
      </c>
      <c r="B21">
        <v>3418</v>
      </c>
      <c r="C21" s="12">
        <v>1800000</v>
      </c>
      <c r="D21" s="12">
        <v>965016.31</v>
      </c>
      <c r="E21" s="87">
        <f aca="true" t="shared" si="0" ref="E21:E28">SUM(D21/C21)</f>
        <v>0.5361201722222223</v>
      </c>
    </row>
    <row r="22" spans="1:5" ht="12.75">
      <c r="A22" t="s">
        <v>180</v>
      </c>
      <c r="B22">
        <v>3421</v>
      </c>
      <c r="C22" s="12">
        <v>0</v>
      </c>
      <c r="D22" s="12">
        <v>20867.63</v>
      </c>
      <c r="E22" s="87">
        <v>0</v>
      </c>
    </row>
    <row r="23" spans="1:5" ht="12.75">
      <c r="A23" t="s">
        <v>148</v>
      </c>
      <c r="B23">
        <v>3430</v>
      </c>
      <c r="C23" s="12">
        <v>1200000</v>
      </c>
      <c r="D23" s="12">
        <v>622277.26</v>
      </c>
      <c r="E23" s="87">
        <f t="shared" si="0"/>
        <v>0.5185643833333333</v>
      </c>
    </row>
    <row r="24" spans="1:5" ht="12.75">
      <c r="A24" t="s">
        <v>242</v>
      </c>
      <c r="B24">
        <v>3490</v>
      </c>
      <c r="C24" s="12">
        <v>0</v>
      </c>
      <c r="D24" s="12">
        <v>537.5</v>
      </c>
      <c r="E24" s="87">
        <v>0</v>
      </c>
    </row>
    <row r="25" spans="1:7" ht="12.75">
      <c r="A25" t="s">
        <v>219</v>
      </c>
      <c r="B25">
        <v>3496</v>
      </c>
      <c r="C25" s="12">
        <v>7000000</v>
      </c>
      <c r="D25" s="12">
        <v>1702109.16</v>
      </c>
      <c r="E25" s="87">
        <f t="shared" si="0"/>
        <v>0.24315845142857143</v>
      </c>
      <c r="G25" t="s">
        <v>300</v>
      </c>
    </row>
    <row r="26" spans="1:5" ht="13.5" thickBot="1">
      <c r="A26" t="s">
        <v>299</v>
      </c>
      <c r="B26">
        <v>3497</v>
      </c>
      <c r="C26" s="49">
        <v>0</v>
      </c>
      <c r="D26" s="49">
        <v>0</v>
      </c>
      <c r="E26" s="91">
        <v>0</v>
      </c>
    </row>
    <row r="27" spans="3:5" ht="12.75">
      <c r="C27" s="12"/>
      <c r="D27" s="12"/>
      <c r="E27" s="26"/>
    </row>
    <row r="28" spans="1:5" ht="12.75">
      <c r="A28" s="44" t="s">
        <v>32</v>
      </c>
      <c r="B28" s="44"/>
      <c r="C28" s="45">
        <f>SUM(C20:C26)</f>
        <v>30260376</v>
      </c>
      <c r="D28" s="45">
        <f>SUM(D20:D26)</f>
        <v>19724360.82</v>
      </c>
      <c r="E28" s="61">
        <f t="shared" si="0"/>
        <v>0.6518214056560302</v>
      </c>
    </row>
    <row r="29" spans="1:5" ht="12.75">
      <c r="A29" s="44"/>
      <c r="B29" s="44"/>
      <c r="C29" s="45"/>
      <c r="D29" s="45"/>
      <c r="E29" s="61"/>
    </row>
    <row r="30" spans="1:5" ht="12.75">
      <c r="A30" t="s">
        <v>309</v>
      </c>
      <c r="B30">
        <v>3610</v>
      </c>
      <c r="C30" s="1">
        <v>0</v>
      </c>
      <c r="D30" s="1">
        <v>0</v>
      </c>
      <c r="E30" s="22">
        <v>1</v>
      </c>
    </row>
    <row r="31" spans="1:5" ht="12.75">
      <c r="A31" t="s">
        <v>310</v>
      </c>
      <c r="B31">
        <v>3630</v>
      </c>
      <c r="C31" s="1">
        <v>0</v>
      </c>
      <c r="D31" s="1">
        <v>0</v>
      </c>
      <c r="E31" s="22">
        <v>1</v>
      </c>
    </row>
    <row r="32" spans="1:5" ht="12.75">
      <c r="A32" t="s">
        <v>220</v>
      </c>
      <c r="C32" s="1"/>
      <c r="D32" s="1" t="s">
        <v>9</v>
      </c>
      <c r="E32" s="22"/>
    </row>
    <row r="33" spans="1:5" ht="12.75">
      <c r="A33" t="s">
        <v>221</v>
      </c>
      <c r="B33">
        <v>3711</v>
      </c>
      <c r="C33" s="12">
        <v>0</v>
      </c>
      <c r="D33" s="12">
        <v>0</v>
      </c>
      <c r="E33" s="26">
        <v>0</v>
      </c>
    </row>
    <row r="34" spans="1:5" ht="12.75">
      <c r="A34" t="s">
        <v>250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73</v>
      </c>
      <c r="B35" s="44"/>
      <c r="C35" s="45">
        <f>C17+C28</f>
        <v>78720370</v>
      </c>
      <c r="D35" s="45">
        <f>SUM(D17+D28+D30+D31+D33+D34)</f>
        <v>58035089.050000004</v>
      </c>
      <c r="E35" s="61">
        <f>SUM(D35/C35)</f>
        <v>0.7372308977968473</v>
      </c>
    </row>
    <row r="36" spans="3:5" ht="12.75">
      <c r="C36" s="1"/>
      <c r="D36" s="1"/>
      <c r="E36" s="22"/>
    </row>
    <row r="37" spans="1:5" ht="12.75">
      <c r="A37" t="s">
        <v>365</v>
      </c>
      <c r="C37" s="10">
        <v>58991087.04</v>
      </c>
      <c r="D37" s="10">
        <v>58991087.04</v>
      </c>
      <c r="E37" s="25"/>
    </row>
    <row r="38" spans="1:5" ht="13.5" thickBot="1">
      <c r="A38" s="44" t="s">
        <v>3</v>
      </c>
      <c r="B38" s="44"/>
      <c r="C38" s="46">
        <f>SUM(C35:C37)</f>
        <v>137711457.04</v>
      </c>
      <c r="D38" s="46">
        <f>SUM(D35:D37)</f>
        <v>117026176.09</v>
      </c>
      <c r="E38" s="63">
        <f>SUM(D38/C38)</f>
        <v>0.8497925924638813</v>
      </c>
    </row>
    <row r="39" spans="3:5" ht="13.5" thickTop="1">
      <c r="C39" s="1"/>
      <c r="D39" s="1"/>
      <c r="E39" s="22"/>
    </row>
    <row r="40" spans="1:5" ht="12.75">
      <c r="A40" s="44" t="s">
        <v>74</v>
      </c>
      <c r="B40" s="44"/>
      <c r="C40" s="45" t="s">
        <v>75</v>
      </c>
      <c r="D40" s="45" t="s">
        <v>74</v>
      </c>
      <c r="E40" s="61" t="s">
        <v>76</v>
      </c>
    </row>
    <row r="41" spans="1:5" ht="12.75">
      <c r="A41" t="s">
        <v>85</v>
      </c>
      <c r="C41" s="1" t="s">
        <v>9</v>
      </c>
      <c r="D41" s="1" t="s">
        <v>9</v>
      </c>
      <c r="E41" s="22" t="s">
        <v>9</v>
      </c>
    </row>
    <row r="42" spans="1:5" ht="12.75">
      <c r="A42" s="81" t="s">
        <v>368</v>
      </c>
      <c r="C42" s="1">
        <v>74.59</v>
      </c>
      <c r="D42" s="1">
        <v>74.59</v>
      </c>
      <c r="E42" s="75">
        <f>SUM(D42/C42)</f>
        <v>1</v>
      </c>
    </row>
    <row r="43" spans="1:5" ht="12.75">
      <c r="A43" t="s">
        <v>222</v>
      </c>
      <c r="C43" s="1">
        <v>98959.65</v>
      </c>
      <c r="D43" s="1">
        <v>98902.43</v>
      </c>
      <c r="E43" s="22">
        <f aca="true" t="shared" si="1" ref="E43:E62">SUM(D43/C43)</f>
        <v>0.9994217845354142</v>
      </c>
    </row>
    <row r="44" spans="1:5" ht="12.75">
      <c r="A44" t="s">
        <v>278</v>
      </c>
      <c r="C44" s="1">
        <v>0</v>
      </c>
      <c r="D44" s="1">
        <v>0</v>
      </c>
      <c r="E44" s="22">
        <v>0</v>
      </c>
    </row>
    <row r="45" spans="1:5" ht="12.75">
      <c r="A45" t="s">
        <v>371</v>
      </c>
      <c r="C45" s="1">
        <v>0</v>
      </c>
      <c r="D45" s="1">
        <v>0</v>
      </c>
      <c r="E45" s="87">
        <v>0</v>
      </c>
    </row>
    <row r="46" spans="1:5" ht="12.75">
      <c r="A46" t="s">
        <v>372</v>
      </c>
      <c r="C46" s="1">
        <v>39609.08</v>
      </c>
      <c r="D46" s="1">
        <v>39609.08</v>
      </c>
      <c r="E46" s="22">
        <f t="shared" si="1"/>
        <v>1</v>
      </c>
    </row>
    <row r="47" spans="1:5" ht="12.75">
      <c r="A47" t="s">
        <v>86</v>
      </c>
      <c r="C47" s="1">
        <v>85604455.74</v>
      </c>
      <c r="D47" s="1">
        <v>16165928.63</v>
      </c>
      <c r="E47" s="22">
        <f t="shared" si="1"/>
        <v>0.188844476496639</v>
      </c>
    </row>
    <row r="48" spans="1:5" ht="12.75">
      <c r="A48" t="s">
        <v>87</v>
      </c>
      <c r="C48" s="1">
        <v>22002708.77</v>
      </c>
      <c r="D48" s="1">
        <v>7376197.59</v>
      </c>
      <c r="E48" s="22">
        <f t="shared" si="1"/>
        <v>0.33524043185342767</v>
      </c>
    </row>
    <row r="49" spans="1:5" ht="12.75">
      <c r="A49" t="s">
        <v>303</v>
      </c>
      <c r="C49" s="1">
        <v>3032307.4</v>
      </c>
      <c r="D49" s="1">
        <v>525025.47</v>
      </c>
      <c r="E49" s="22">
        <f t="shared" si="1"/>
        <v>0.17314388046541718</v>
      </c>
    </row>
    <row r="50" spans="1:5" ht="12.75">
      <c r="A50" t="s">
        <v>88</v>
      </c>
      <c r="C50" s="1">
        <v>5470868.35</v>
      </c>
      <c r="D50" s="1">
        <v>1086582.62</v>
      </c>
      <c r="E50" s="22">
        <f t="shared" si="1"/>
        <v>0.19861245975695982</v>
      </c>
    </row>
    <row r="51" spans="1:5" ht="12.75">
      <c r="A51" t="s">
        <v>89</v>
      </c>
      <c r="C51" s="1">
        <v>3092180.95</v>
      </c>
      <c r="D51" s="1">
        <v>112364.95</v>
      </c>
      <c r="E51" s="22">
        <f t="shared" si="1"/>
        <v>0.03633841350713968</v>
      </c>
    </row>
    <row r="52" spans="1:5" ht="12.75">
      <c r="A52" t="s">
        <v>235</v>
      </c>
      <c r="C52" s="1">
        <v>0</v>
      </c>
      <c r="D52" s="1">
        <v>0</v>
      </c>
      <c r="E52" s="87">
        <v>0</v>
      </c>
    </row>
    <row r="53" spans="1:5" ht="12.75">
      <c r="A53" t="s">
        <v>130</v>
      </c>
      <c r="C53" s="1">
        <v>1755940</v>
      </c>
      <c r="D53" s="1">
        <v>142540</v>
      </c>
      <c r="E53" s="22">
        <f t="shared" si="1"/>
        <v>0.0811758943927469</v>
      </c>
    </row>
    <row r="54" spans="1:5" ht="12.75">
      <c r="A54" t="s">
        <v>90</v>
      </c>
      <c r="C54" s="1">
        <v>1847748.43</v>
      </c>
      <c r="D54" s="1">
        <v>225316.76</v>
      </c>
      <c r="E54" s="22">
        <f t="shared" si="1"/>
        <v>0.12194125365864877</v>
      </c>
    </row>
    <row r="55" spans="1:5" s="18" customFormat="1" ht="12.75">
      <c r="A55" s="18" t="s">
        <v>131</v>
      </c>
      <c r="C55" s="17">
        <v>1710740.48</v>
      </c>
      <c r="D55" s="17">
        <v>9354.04</v>
      </c>
      <c r="E55" s="22">
        <f t="shared" si="1"/>
        <v>0.0054678310996651</v>
      </c>
    </row>
    <row r="56" spans="1:5" s="18" customFormat="1" ht="12.75">
      <c r="A56" s="18" t="s">
        <v>91</v>
      </c>
      <c r="C56" s="17">
        <v>5339205.74</v>
      </c>
      <c r="D56" s="17">
        <v>1923254.2</v>
      </c>
      <c r="E56" s="22">
        <f t="shared" si="1"/>
        <v>0.36021353992625876</v>
      </c>
    </row>
    <row r="57" spans="1:5" ht="12.75">
      <c r="A57" t="s">
        <v>168</v>
      </c>
      <c r="C57" s="1">
        <v>62256</v>
      </c>
      <c r="D57" s="1">
        <v>62256</v>
      </c>
      <c r="E57" s="22">
        <f t="shared" si="1"/>
        <v>1</v>
      </c>
    </row>
    <row r="58" spans="1:5" ht="12.75">
      <c r="A58" t="s">
        <v>373</v>
      </c>
      <c r="C58" s="1">
        <v>0</v>
      </c>
      <c r="D58" s="1">
        <v>0</v>
      </c>
      <c r="E58" s="22">
        <v>0</v>
      </c>
    </row>
    <row r="59" spans="1:5" ht="12.75">
      <c r="A59" t="s">
        <v>374</v>
      </c>
      <c r="C59" s="1">
        <v>108027.7</v>
      </c>
      <c r="D59" s="1">
        <v>36181.72</v>
      </c>
      <c r="E59" s="22">
        <f t="shared" si="1"/>
        <v>0.3349300225775426</v>
      </c>
    </row>
    <row r="60" spans="1:5" ht="12.75">
      <c r="A60" t="s">
        <v>256</v>
      </c>
      <c r="C60" s="1">
        <v>0</v>
      </c>
      <c r="D60" s="1">
        <v>0</v>
      </c>
      <c r="E60" s="22">
        <v>1</v>
      </c>
    </row>
    <row r="61" spans="1:5" ht="12.75">
      <c r="A61" t="s">
        <v>92</v>
      </c>
      <c r="C61" s="1">
        <v>1658400</v>
      </c>
      <c r="D61" s="1">
        <v>1358400</v>
      </c>
      <c r="E61" s="22">
        <f t="shared" si="1"/>
        <v>0.8191027496382055</v>
      </c>
    </row>
    <row r="62" spans="1:5" ht="12.75">
      <c r="A62" t="s">
        <v>93</v>
      </c>
      <c r="C62" s="12">
        <v>4692099.01</v>
      </c>
      <c r="D62" s="51">
        <v>1286824.62</v>
      </c>
      <c r="E62" s="22">
        <f t="shared" si="1"/>
        <v>0.2742535094117718</v>
      </c>
    </row>
    <row r="63" spans="1:5" ht="13.5" thickBot="1">
      <c r="A63" t="s">
        <v>311</v>
      </c>
      <c r="C63" s="49">
        <v>0</v>
      </c>
      <c r="D63" s="49">
        <v>0</v>
      </c>
      <c r="E63" s="50">
        <v>0</v>
      </c>
    </row>
    <row r="64" spans="3:5" ht="12.75">
      <c r="C64" s="1"/>
      <c r="D64" s="1"/>
      <c r="E64" s="22"/>
    </row>
    <row r="65" spans="1:5" ht="12.75">
      <c r="A65" t="s">
        <v>82</v>
      </c>
      <c r="C65" s="1">
        <f>SUM(C42:C63)</f>
        <v>136515581.89</v>
      </c>
      <c r="D65" s="1">
        <f>SUM(D42:D63)</f>
        <v>30448812.7</v>
      </c>
      <c r="E65" s="22">
        <f>SUM(D65/C65)</f>
        <v>0.2230427638988105</v>
      </c>
    </row>
    <row r="66" spans="1:5" ht="12.75">
      <c r="A66" t="s">
        <v>83</v>
      </c>
      <c r="C66" s="29">
        <v>1195875.15</v>
      </c>
      <c r="D66" s="10">
        <f>D38-D65</f>
        <v>86577363.39</v>
      </c>
      <c r="E66" s="25"/>
    </row>
    <row r="67" spans="1:5" ht="13.5" thickBot="1">
      <c r="A67" s="44" t="s">
        <v>3</v>
      </c>
      <c r="B67" s="44"/>
      <c r="C67" s="46">
        <f>SUM(C65:C66)</f>
        <v>137711457.04</v>
      </c>
      <c r="D67" s="46">
        <f>SUM(D65:D66)</f>
        <v>117026176.09</v>
      </c>
      <c r="E67" s="63">
        <f>SUM(D67/C67)</f>
        <v>0.8497925924638813</v>
      </c>
    </row>
    <row r="68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83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2" sqref="A2:H2"/>
    </sheetView>
  </sheetViews>
  <sheetFormatPr defaultColWidth="9.140625" defaultRowHeight="12.75"/>
  <cols>
    <col min="1" max="1" width="37.57421875" style="0" customWidth="1"/>
    <col min="2" max="2" width="9.140625" style="2" customWidth="1"/>
    <col min="3" max="4" width="14.140625" style="13" customWidth="1"/>
    <col min="5" max="5" width="12.00390625" style="13" customWidth="1"/>
    <col min="6" max="6" width="13.7109375" style="13" customWidth="1"/>
    <col min="7" max="7" width="15.00390625" style="13" customWidth="1"/>
    <col min="8" max="8" width="14.140625" style="13" customWidth="1"/>
    <col min="9" max="9" width="13.421875" style="0" bestFit="1" customWidth="1"/>
  </cols>
  <sheetData>
    <row r="1" spans="1:8" ht="15.75">
      <c r="A1" s="94" t="s">
        <v>261</v>
      </c>
      <c r="B1" s="94"/>
      <c r="C1" s="94"/>
      <c r="D1" s="94"/>
      <c r="E1" s="94"/>
      <c r="F1" s="94"/>
      <c r="G1" s="94"/>
      <c r="H1" s="94"/>
    </row>
    <row r="2" spans="1:8" ht="15.75">
      <c r="A2" s="94" t="s">
        <v>269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378</v>
      </c>
      <c r="B3" s="94"/>
      <c r="C3" s="94"/>
      <c r="D3" s="94"/>
      <c r="E3" s="94"/>
      <c r="F3" s="94"/>
      <c r="G3" s="94"/>
      <c r="H3" s="94"/>
    </row>
    <row r="4" spans="1:8" ht="15.75">
      <c r="A4" s="99"/>
      <c r="B4" s="99"/>
      <c r="C4" s="99"/>
      <c r="D4" s="99"/>
      <c r="E4" s="99"/>
      <c r="F4" s="99"/>
      <c r="G4" s="99"/>
      <c r="H4" s="99"/>
    </row>
    <row r="5" spans="1:8" ht="12.75">
      <c r="A5" s="101"/>
      <c r="B5" s="101"/>
      <c r="C5" s="101"/>
      <c r="D5" s="101"/>
      <c r="E5" s="101"/>
      <c r="F5" s="101"/>
      <c r="G5" s="101"/>
      <c r="H5" s="101"/>
    </row>
    <row r="6" spans="1:8" ht="15" customHeight="1">
      <c r="A6" s="44" t="s">
        <v>94</v>
      </c>
      <c r="B6" s="41" t="s">
        <v>95</v>
      </c>
      <c r="C6" s="53" t="s">
        <v>96</v>
      </c>
      <c r="D6" s="53" t="s">
        <v>15</v>
      </c>
      <c r="E6" s="53" t="s">
        <v>135</v>
      </c>
      <c r="F6" s="52" t="s">
        <v>97</v>
      </c>
      <c r="G6" s="52" t="s">
        <v>74</v>
      </c>
      <c r="H6" s="53" t="s">
        <v>98</v>
      </c>
    </row>
    <row r="7" spans="1:8" ht="15" customHeight="1">
      <c r="A7" s="44"/>
      <c r="B7" s="41" t="s">
        <v>99</v>
      </c>
      <c r="C7" s="53" t="s">
        <v>100</v>
      </c>
      <c r="D7" s="53" t="s">
        <v>19</v>
      </c>
      <c r="E7" s="52"/>
      <c r="F7" s="52"/>
      <c r="G7" s="52"/>
      <c r="H7" s="53" t="s">
        <v>101</v>
      </c>
    </row>
    <row r="8" spans="1:7" ht="12.75">
      <c r="A8" s="44" t="s">
        <v>102</v>
      </c>
      <c r="E8" s="13" t="s">
        <v>9</v>
      </c>
      <c r="G8" s="13" t="s">
        <v>9</v>
      </c>
    </row>
    <row r="9" spans="1:6" ht="12.75">
      <c r="A9" s="44"/>
      <c r="F9" s="13" t="s">
        <v>9</v>
      </c>
    </row>
    <row r="10" spans="1:8" ht="12.75">
      <c r="A10" s="81" t="s">
        <v>306</v>
      </c>
      <c r="B10" s="2">
        <v>9</v>
      </c>
      <c r="C10" s="13">
        <v>1265000</v>
      </c>
      <c r="D10" s="13">
        <v>1265000</v>
      </c>
      <c r="E10" s="13">
        <v>0</v>
      </c>
      <c r="F10" s="13">
        <v>804080</v>
      </c>
      <c r="G10" s="13">
        <v>97020</v>
      </c>
      <c r="H10" s="77">
        <f aca="true" t="shared" si="0" ref="H10:H31">SUM(D10-E10-F10-G10)</f>
        <v>363900</v>
      </c>
    </row>
    <row r="11" spans="1:9" ht="12.75">
      <c r="A11" s="81" t="s">
        <v>243</v>
      </c>
      <c r="B11" s="2" t="s">
        <v>352</v>
      </c>
      <c r="C11" s="13">
        <v>21778207.9</v>
      </c>
      <c r="D11" s="13">
        <v>21778990.69</v>
      </c>
      <c r="E11" s="13">
        <v>0</v>
      </c>
      <c r="F11" s="13">
        <v>8207535.59</v>
      </c>
      <c r="G11" s="13">
        <v>11481494.71</v>
      </c>
      <c r="H11" s="77">
        <f t="shared" si="0"/>
        <v>2089960.3900000006</v>
      </c>
      <c r="I11" s="13"/>
    </row>
    <row r="12" spans="1:8" ht="12.75">
      <c r="A12" t="s">
        <v>260</v>
      </c>
      <c r="B12" s="2">
        <v>2</v>
      </c>
      <c r="C12" s="13">
        <v>200000</v>
      </c>
      <c r="D12" s="13">
        <v>200000</v>
      </c>
      <c r="E12" s="13">
        <v>0</v>
      </c>
      <c r="F12" s="13">
        <v>0</v>
      </c>
      <c r="G12" s="13">
        <v>0</v>
      </c>
      <c r="H12" s="77">
        <f t="shared" si="0"/>
        <v>200000</v>
      </c>
    </row>
    <row r="13" spans="1:8" ht="12.75">
      <c r="A13" t="s">
        <v>244</v>
      </c>
      <c r="B13" s="2">
        <v>10</v>
      </c>
      <c r="C13" s="13">
        <v>4676.7</v>
      </c>
      <c r="D13" s="13">
        <v>4723.87</v>
      </c>
      <c r="E13" s="13">
        <v>0</v>
      </c>
      <c r="F13" s="13">
        <v>0</v>
      </c>
      <c r="G13" s="13">
        <v>4723.87</v>
      </c>
      <c r="H13" s="77">
        <f t="shared" si="0"/>
        <v>0</v>
      </c>
    </row>
    <row r="14" spans="1:8" ht="12.75">
      <c r="A14" t="s">
        <v>293</v>
      </c>
      <c r="B14" s="2">
        <v>10</v>
      </c>
      <c r="C14" s="13">
        <v>296645.87</v>
      </c>
      <c r="D14" s="13">
        <v>430009.77</v>
      </c>
      <c r="E14" s="13">
        <v>0</v>
      </c>
      <c r="F14" s="13">
        <v>55351.52</v>
      </c>
      <c r="G14" s="13">
        <v>374528.15</v>
      </c>
      <c r="H14" s="77">
        <f t="shared" si="0"/>
        <v>130.09999999997672</v>
      </c>
    </row>
    <row r="15" spans="1:8" ht="12.75">
      <c r="A15" t="s">
        <v>210</v>
      </c>
      <c r="B15" s="2">
        <v>2</v>
      </c>
      <c r="C15" s="13">
        <v>30000</v>
      </c>
      <c r="D15" s="13">
        <v>30200</v>
      </c>
      <c r="E15" s="13">
        <v>0</v>
      </c>
      <c r="F15" s="13">
        <v>19989.68</v>
      </c>
      <c r="G15" s="13">
        <v>10210.32</v>
      </c>
      <c r="H15" s="77">
        <f t="shared" si="0"/>
        <v>0</v>
      </c>
    </row>
    <row r="16" spans="1:8" ht="12.75">
      <c r="A16" t="s">
        <v>255</v>
      </c>
      <c r="B16" s="2" t="s">
        <v>351</v>
      </c>
      <c r="C16" s="13">
        <v>1333330.53</v>
      </c>
      <c r="D16" s="13">
        <v>1373854.89</v>
      </c>
      <c r="E16" s="13">
        <v>0</v>
      </c>
      <c r="F16" s="13">
        <v>5578.55</v>
      </c>
      <c r="G16" s="13">
        <v>1093303.11</v>
      </c>
      <c r="H16" s="77">
        <f t="shared" si="0"/>
        <v>274973.22999999975</v>
      </c>
    </row>
    <row r="17" spans="1:8" ht="12.75">
      <c r="A17" t="s">
        <v>312</v>
      </c>
      <c r="B17" s="2" t="s">
        <v>353</v>
      </c>
      <c r="C17" s="13">
        <v>25281147.67</v>
      </c>
      <c r="D17" s="13">
        <v>25511147.67</v>
      </c>
      <c r="E17" s="13">
        <v>0</v>
      </c>
      <c r="F17" s="13">
        <v>15185550.68</v>
      </c>
      <c r="G17" s="13">
        <v>8213671.65</v>
      </c>
      <c r="H17" s="77">
        <f t="shared" si="0"/>
        <v>2111925.3400000017</v>
      </c>
    </row>
    <row r="18" spans="1:12" ht="12.75">
      <c r="A18" s="81" t="s">
        <v>375</v>
      </c>
      <c r="B18" s="2" t="s">
        <v>254</v>
      </c>
      <c r="C18" s="13">
        <f>4406793.82-193482</f>
        <v>4213311.82</v>
      </c>
      <c r="D18" s="13">
        <f>4406793.82+I18</f>
        <v>4406793.82</v>
      </c>
      <c r="E18" s="13">
        <v>416.9</v>
      </c>
      <c r="F18" s="13">
        <v>786637.09</v>
      </c>
      <c r="G18" s="13">
        <v>1782531.62</v>
      </c>
      <c r="H18" s="77">
        <f t="shared" si="0"/>
        <v>1837208.21</v>
      </c>
      <c r="I18" s="32"/>
      <c r="J18" s="30"/>
      <c r="K18" s="30"/>
      <c r="L18" s="30"/>
    </row>
    <row r="19" spans="1:8" ht="12.75">
      <c r="A19" t="s">
        <v>289</v>
      </c>
      <c r="B19" s="2">
        <v>3</v>
      </c>
      <c r="C19" s="13">
        <v>6150.5</v>
      </c>
      <c r="D19" s="13">
        <v>6150.5</v>
      </c>
      <c r="E19" s="13">
        <v>0</v>
      </c>
      <c r="F19" s="13">
        <v>0</v>
      </c>
      <c r="G19" s="13">
        <v>6150.5</v>
      </c>
      <c r="H19" s="77">
        <f t="shared" si="0"/>
        <v>0</v>
      </c>
    </row>
    <row r="20" spans="1:12" ht="12.75">
      <c r="A20" s="81" t="s">
        <v>376</v>
      </c>
      <c r="B20" s="2" t="s">
        <v>354</v>
      </c>
      <c r="C20" s="13">
        <f>4428470.48-304514.06</f>
        <v>4123956.4200000004</v>
      </c>
      <c r="D20" s="13">
        <f>4428470.48+I20</f>
        <v>4428470.48</v>
      </c>
      <c r="E20" s="88">
        <v>0</v>
      </c>
      <c r="F20" s="13">
        <v>1156658.17</v>
      </c>
      <c r="G20" s="13">
        <v>2889661.2</v>
      </c>
      <c r="H20" s="77">
        <f t="shared" si="0"/>
        <v>382151.11000000034</v>
      </c>
      <c r="I20" s="32"/>
      <c r="J20" s="30"/>
      <c r="K20" s="30"/>
      <c r="L20" s="30"/>
    </row>
    <row r="21" spans="1:8" ht="12.75">
      <c r="A21" t="s">
        <v>294</v>
      </c>
      <c r="B21" s="2" t="s">
        <v>291</v>
      </c>
      <c r="C21" s="13">
        <v>23000800</v>
      </c>
      <c r="D21" s="13">
        <v>23000800</v>
      </c>
      <c r="E21" s="13">
        <v>0</v>
      </c>
      <c r="F21" s="13">
        <v>18407598.4</v>
      </c>
      <c r="G21" s="13">
        <v>243201.6</v>
      </c>
      <c r="H21" s="77">
        <f t="shared" si="0"/>
        <v>4350000.000000002</v>
      </c>
    </row>
    <row r="22" spans="1:8" ht="12.75">
      <c r="A22" t="s">
        <v>295</v>
      </c>
      <c r="B22" s="2" t="s">
        <v>353</v>
      </c>
      <c r="C22" s="13">
        <v>24120600.4</v>
      </c>
      <c r="D22" s="13">
        <v>24120600.4</v>
      </c>
      <c r="E22" s="13">
        <v>500</v>
      </c>
      <c r="F22" s="13">
        <v>2112470</v>
      </c>
      <c r="G22" s="13">
        <v>316545</v>
      </c>
      <c r="H22" s="77">
        <f t="shared" si="0"/>
        <v>21691085.4</v>
      </c>
    </row>
    <row r="23" spans="1:8" ht="12.75">
      <c r="A23" t="s">
        <v>301</v>
      </c>
      <c r="B23" s="2">
        <v>2</v>
      </c>
      <c r="C23" s="13">
        <v>58167.13</v>
      </c>
      <c r="D23" s="13">
        <v>58167.13</v>
      </c>
      <c r="E23" s="13">
        <v>0</v>
      </c>
      <c r="F23" s="13">
        <v>6900</v>
      </c>
      <c r="G23" s="13">
        <v>25261</v>
      </c>
      <c r="H23" s="77">
        <f t="shared" si="0"/>
        <v>26006.129999999997</v>
      </c>
    </row>
    <row r="24" spans="1:8" ht="12.75">
      <c r="A24" t="s">
        <v>330</v>
      </c>
      <c r="B24" s="2">
        <v>2</v>
      </c>
      <c r="C24" s="13">
        <v>250000</v>
      </c>
      <c r="D24" s="13">
        <v>250000</v>
      </c>
      <c r="E24" s="13">
        <v>0</v>
      </c>
      <c r="F24" s="13">
        <v>0</v>
      </c>
      <c r="G24" s="13">
        <v>0</v>
      </c>
      <c r="H24" s="77">
        <f t="shared" si="0"/>
        <v>250000</v>
      </c>
    </row>
    <row r="25" spans="1:8" ht="12.75">
      <c r="A25" t="s">
        <v>245</v>
      </c>
      <c r="B25" s="2">
        <v>9</v>
      </c>
      <c r="C25" s="13">
        <v>265686.61</v>
      </c>
      <c r="D25" s="13">
        <v>265686.61</v>
      </c>
      <c r="E25" s="13">
        <v>0</v>
      </c>
      <c r="F25" s="13">
        <v>0</v>
      </c>
      <c r="G25" s="13">
        <v>0</v>
      </c>
      <c r="H25" s="77">
        <f t="shared" si="0"/>
        <v>265686.61</v>
      </c>
    </row>
    <row r="26" spans="1:8" ht="12.75">
      <c r="A26" t="s">
        <v>332</v>
      </c>
      <c r="B26" s="2" t="s">
        <v>254</v>
      </c>
      <c r="C26" s="13">
        <v>418000</v>
      </c>
      <c r="D26" s="13">
        <v>418000</v>
      </c>
      <c r="E26" s="13">
        <v>0</v>
      </c>
      <c r="F26" s="13">
        <v>11637.33</v>
      </c>
      <c r="G26" s="13">
        <v>36183.65</v>
      </c>
      <c r="H26" s="77">
        <f t="shared" si="0"/>
        <v>370179.01999999996</v>
      </c>
    </row>
    <row r="27" spans="1:8" ht="12.75">
      <c r="A27" t="s">
        <v>333</v>
      </c>
      <c r="B27" s="2" t="s">
        <v>355</v>
      </c>
      <c r="C27" s="13">
        <v>372000</v>
      </c>
      <c r="D27" s="13">
        <v>372000</v>
      </c>
      <c r="E27" s="13">
        <v>0</v>
      </c>
      <c r="F27" s="13">
        <v>6643.41</v>
      </c>
      <c r="G27" s="13">
        <v>13894.59</v>
      </c>
      <c r="H27" s="77">
        <f t="shared" si="0"/>
        <v>351462</v>
      </c>
    </row>
    <row r="28" spans="1:8" ht="12.75">
      <c r="A28" t="s">
        <v>226</v>
      </c>
      <c r="B28" s="2" t="s">
        <v>355</v>
      </c>
      <c r="C28" s="13">
        <v>3209766.69</v>
      </c>
      <c r="D28" s="13">
        <v>3209766.69</v>
      </c>
      <c r="E28" s="13">
        <v>0</v>
      </c>
      <c r="F28" s="13">
        <v>2103.24</v>
      </c>
      <c r="G28" s="13">
        <v>604995.76</v>
      </c>
      <c r="H28" s="77">
        <f t="shared" si="0"/>
        <v>2602667.6899999995</v>
      </c>
    </row>
    <row r="29" spans="1:8" ht="12.75">
      <c r="A29" t="s">
        <v>211</v>
      </c>
      <c r="B29" s="2">
        <v>2</v>
      </c>
      <c r="C29" s="13">
        <v>120000</v>
      </c>
      <c r="D29" s="13">
        <v>120000</v>
      </c>
      <c r="E29" s="13">
        <v>0</v>
      </c>
      <c r="F29" s="13">
        <v>1200</v>
      </c>
      <c r="G29" s="13">
        <v>6600</v>
      </c>
      <c r="H29" s="13">
        <f t="shared" si="0"/>
        <v>112200</v>
      </c>
    </row>
    <row r="30" spans="1:8" ht="12.75">
      <c r="A30" t="s">
        <v>290</v>
      </c>
      <c r="B30" s="2">
        <v>7</v>
      </c>
      <c r="C30" s="13">
        <v>6502</v>
      </c>
      <c r="D30" s="13">
        <v>6502</v>
      </c>
      <c r="E30" s="13">
        <v>0</v>
      </c>
      <c r="F30" s="13">
        <v>0</v>
      </c>
      <c r="G30" s="13">
        <v>6502</v>
      </c>
      <c r="H30" s="13">
        <f t="shared" si="0"/>
        <v>0</v>
      </c>
    </row>
    <row r="31" spans="1:8" ht="12.75">
      <c r="A31" t="s">
        <v>212</v>
      </c>
      <c r="B31" s="2">
        <v>2</v>
      </c>
      <c r="C31" s="13">
        <v>226181.61</v>
      </c>
      <c r="D31" s="13">
        <v>228616.59</v>
      </c>
      <c r="E31" s="13">
        <v>0</v>
      </c>
      <c r="F31" s="13">
        <v>23286.5</v>
      </c>
      <c r="G31" s="13">
        <v>204938.01</v>
      </c>
      <c r="H31" s="13">
        <f t="shared" si="0"/>
        <v>392.0799999999872</v>
      </c>
    </row>
    <row r="32" spans="1:8" ht="12.75">
      <c r="A32" t="s">
        <v>213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469791.5</v>
      </c>
      <c r="H32" s="13">
        <f aca="true" t="shared" si="1" ref="H32:H38">SUM(D32-E32-F32-G32)</f>
        <v>1464791</v>
      </c>
    </row>
    <row r="33" spans="1:8" ht="12.75">
      <c r="A33" t="s">
        <v>214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333844.99</v>
      </c>
      <c r="H33" s="13">
        <f t="shared" si="1"/>
        <v>333845.01</v>
      </c>
    </row>
    <row r="34" spans="1:8" ht="12.75">
      <c r="A34" t="s">
        <v>230</v>
      </c>
      <c r="B34" s="2">
        <v>2</v>
      </c>
      <c r="C34" s="13">
        <v>1105987.5</v>
      </c>
      <c r="D34" s="13">
        <v>1105987.5</v>
      </c>
      <c r="E34" s="13">
        <v>0</v>
      </c>
      <c r="F34" s="13">
        <v>0</v>
      </c>
      <c r="G34" s="13">
        <v>140493.76</v>
      </c>
      <c r="H34" s="13">
        <f t="shared" si="1"/>
        <v>965493.74</v>
      </c>
    </row>
    <row r="35" spans="1:8" ht="12.75">
      <c r="A35" t="s">
        <v>246</v>
      </c>
      <c r="B35" s="2">
        <v>2</v>
      </c>
      <c r="C35" s="13">
        <v>965388.76</v>
      </c>
      <c r="D35" s="13">
        <v>965388.76</v>
      </c>
      <c r="E35" s="13">
        <v>0</v>
      </c>
      <c r="F35" s="13">
        <v>0</v>
      </c>
      <c r="G35" s="13">
        <v>342694.37</v>
      </c>
      <c r="H35" s="13">
        <f t="shared" si="1"/>
        <v>622694.39</v>
      </c>
    </row>
    <row r="36" spans="1:8" ht="12.75">
      <c r="A36" t="s">
        <v>296</v>
      </c>
      <c r="B36" s="2">
        <v>2</v>
      </c>
      <c r="C36" s="13">
        <v>18450.24</v>
      </c>
      <c r="D36" s="13">
        <v>18450.24</v>
      </c>
      <c r="E36" s="13">
        <v>0</v>
      </c>
      <c r="F36" s="13">
        <v>0</v>
      </c>
      <c r="G36" s="13">
        <v>0</v>
      </c>
      <c r="H36" s="77">
        <f>SUM(D36-E36-F36-G36)</f>
        <v>18450.24</v>
      </c>
    </row>
    <row r="37" spans="1:8" ht="12.75">
      <c r="A37" t="s">
        <v>153</v>
      </c>
      <c r="B37" s="2">
        <v>2</v>
      </c>
      <c r="C37" s="13">
        <v>3092180.95</v>
      </c>
      <c r="D37" s="13">
        <v>3092180.95</v>
      </c>
      <c r="E37" s="13">
        <v>0</v>
      </c>
      <c r="F37" s="13">
        <v>0</v>
      </c>
      <c r="G37" s="13">
        <v>112364.95</v>
      </c>
      <c r="H37" s="13">
        <f t="shared" si="1"/>
        <v>2979816</v>
      </c>
    </row>
    <row r="38" spans="1:8" ht="12.75">
      <c r="A38" s="74" t="s">
        <v>292</v>
      </c>
      <c r="B38" s="2">
        <v>2</v>
      </c>
      <c r="C38" s="13">
        <v>1358400</v>
      </c>
      <c r="D38" s="13">
        <v>1358400</v>
      </c>
      <c r="E38" s="13">
        <v>0</v>
      </c>
      <c r="F38" s="13">
        <v>0</v>
      </c>
      <c r="G38" s="13">
        <v>1358400</v>
      </c>
      <c r="H38" s="13">
        <f t="shared" si="1"/>
        <v>0</v>
      </c>
    </row>
    <row r="39" ht="12.75">
      <c r="H39" s="13" t="s">
        <v>9</v>
      </c>
    </row>
    <row r="40" spans="1:8" ht="12.75">
      <c r="A40" s="44" t="s">
        <v>103</v>
      </c>
      <c r="E40" s="13" t="s">
        <v>9</v>
      </c>
      <c r="H40" s="13" t="s">
        <v>9</v>
      </c>
    </row>
    <row r="41" spans="1:8" ht="12.75">
      <c r="A41" s="81" t="s">
        <v>357</v>
      </c>
      <c r="B41" s="2">
        <v>2</v>
      </c>
      <c r="C41" s="13">
        <v>300000</v>
      </c>
      <c r="D41" s="13">
        <v>300000</v>
      </c>
      <c r="E41" s="13">
        <v>0</v>
      </c>
      <c r="F41" s="13">
        <v>0</v>
      </c>
      <c r="G41" s="13">
        <v>0</v>
      </c>
      <c r="H41" s="13">
        <f aca="true" t="shared" si="2" ref="H41:H50">SUM(D41-E41-F41-G41)</f>
        <v>300000</v>
      </c>
    </row>
    <row r="42" spans="1:8" ht="12.75">
      <c r="A42" s="81" t="s">
        <v>318</v>
      </c>
      <c r="B42" s="2">
        <v>2</v>
      </c>
      <c r="C42" s="13">
        <v>395000</v>
      </c>
      <c r="D42" s="13">
        <v>395000</v>
      </c>
      <c r="E42" s="13">
        <v>0</v>
      </c>
      <c r="F42" s="13">
        <v>22945.2</v>
      </c>
      <c r="G42" s="13">
        <v>0</v>
      </c>
      <c r="H42" s="13">
        <f t="shared" si="2"/>
        <v>372054.8</v>
      </c>
    </row>
    <row r="43" spans="1:8" ht="12.75">
      <c r="A43" s="81" t="s">
        <v>319</v>
      </c>
      <c r="B43" s="2">
        <v>2</v>
      </c>
      <c r="C43" s="13">
        <v>195000</v>
      </c>
      <c r="D43" s="13">
        <v>195000</v>
      </c>
      <c r="E43" s="13">
        <v>6945</v>
      </c>
      <c r="F43" s="13">
        <v>0</v>
      </c>
      <c r="G43" s="13">
        <v>12058</v>
      </c>
      <c r="H43" s="13">
        <f t="shared" si="2"/>
        <v>175997</v>
      </c>
    </row>
    <row r="44" spans="1:8" ht="12.75">
      <c r="A44" s="81" t="s">
        <v>320</v>
      </c>
      <c r="B44" s="2">
        <v>2</v>
      </c>
      <c r="C44" s="13">
        <v>94000</v>
      </c>
      <c r="D44" s="13">
        <v>94000</v>
      </c>
      <c r="E44" s="13">
        <v>0</v>
      </c>
      <c r="F44" s="13">
        <v>1991</v>
      </c>
      <c r="G44" s="13">
        <v>39713.28</v>
      </c>
      <c r="H44" s="13">
        <f t="shared" si="2"/>
        <v>52295.72</v>
      </c>
    </row>
    <row r="45" spans="1:8" ht="12.75">
      <c r="A45" s="81" t="s">
        <v>321</v>
      </c>
      <c r="B45" s="2">
        <v>2</v>
      </c>
      <c r="C45" s="13">
        <v>75000</v>
      </c>
      <c r="D45" s="13">
        <v>75000</v>
      </c>
      <c r="E45" s="13">
        <v>0</v>
      </c>
      <c r="F45" s="13">
        <v>0</v>
      </c>
      <c r="G45" s="13">
        <v>0</v>
      </c>
      <c r="H45" s="13">
        <f t="shared" si="2"/>
        <v>75000</v>
      </c>
    </row>
    <row r="46" spans="1:8" ht="12.75">
      <c r="A46" s="81" t="s">
        <v>308</v>
      </c>
      <c r="B46" s="2" t="s">
        <v>354</v>
      </c>
      <c r="C46" s="13">
        <v>1500000</v>
      </c>
      <c r="D46" s="13">
        <v>1500000</v>
      </c>
      <c r="E46" s="13">
        <v>0</v>
      </c>
      <c r="F46" s="13">
        <v>0</v>
      </c>
      <c r="G46" s="13">
        <v>0</v>
      </c>
      <c r="H46" s="13">
        <f t="shared" si="2"/>
        <v>1500000</v>
      </c>
    </row>
    <row r="47" spans="1:8" ht="12.75">
      <c r="A47" s="81" t="s">
        <v>322</v>
      </c>
      <c r="B47" s="2">
        <v>2</v>
      </c>
      <c r="C47" s="13">
        <v>70000</v>
      </c>
      <c r="D47" s="13">
        <v>70000</v>
      </c>
      <c r="E47" s="13">
        <v>0</v>
      </c>
      <c r="F47" s="13">
        <v>0</v>
      </c>
      <c r="G47" s="13">
        <v>0</v>
      </c>
      <c r="H47" s="13">
        <f t="shared" si="2"/>
        <v>70000</v>
      </c>
    </row>
    <row r="48" spans="1:8" ht="12.75">
      <c r="A48" s="81" t="s">
        <v>323</v>
      </c>
      <c r="B48" s="2">
        <v>2</v>
      </c>
      <c r="C48" s="13">
        <v>35000</v>
      </c>
      <c r="D48" s="13">
        <v>35000</v>
      </c>
      <c r="E48" s="13">
        <v>0</v>
      </c>
      <c r="F48" s="13">
        <v>0</v>
      </c>
      <c r="G48" s="13">
        <v>1185</v>
      </c>
      <c r="H48" s="13">
        <f t="shared" si="2"/>
        <v>33815</v>
      </c>
    </row>
    <row r="49" spans="1:8" ht="12.75">
      <c r="A49" s="81" t="s">
        <v>324</v>
      </c>
      <c r="B49" s="2">
        <v>2</v>
      </c>
      <c r="C49" s="13">
        <v>25000</v>
      </c>
      <c r="D49" s="13">
        <v>25000</v>
      </c>
      <c r="E49" s="13">
        <v>0</v>
      </c>
      <c r="F49" s="13">
        <v>0</v>
      </c>
      <c r="G49" s="13">
        <v>0</v>
      </c>
      <c r="H49" s="13">
        <f t="shared" si="2"/>
        <v>25000</v>
      </c>
    </row>
    <row r="50" spans="1:8" ht="12.75">
      <c r="A50" s="81" t="s">
        <v>304</v>
      </c>
      <c r="B50" s="2">
        <v>2</v>
      </c>
      <c r="C50" s="13">
        <v>3708</v>
      </c>
      <c r="D50" s="13">
        <v>3708</v>
      </c>
      <c r="E50" s="13">
        <v>0</v>
      </c>
      <c r="F50" s="13">
        <v>3708</v>
      </c>
      <c r="G50" s="13">
        <v>0</v>
      </c>
      <c r="H50" s="13">
        <f t="shared" si="2"/>
        <v>0</v>
      </c>
    </row>
    <row r="51" spans="1:8" ht="12.75" hidden="1">
      <c r="A51" t="s">
        <v>157</v>
      </c>
      <c r="H51" s="13">
        <f>SUM(D51-E51-F51-G51)</f>
        <v>0</v>
      </c>
    </row>
    <row r="52" spans="1:8" ht="12.75" hidden="1">
      <c r="A52" t="s">
        <v>158</v>
      </c>
      <c r="H52" s="13">
        <f>SUM(D52-E52-F52-G52)</f>
        <v>0</v>
      </c>
    </row>
    <row r="53" spans="1:8" ht="12.75" hidden="1">
      <c r="A53" t="s">
        <v>159</v>
      </c>
      <c r="H53" s="13">
        <f>SUM(D53-E53-F53-G53)</f>
        <v>0</v>
      </c>
    </row>
    <row r="54" spans="1:8" ht="12.75" hidden="1">
      <c r="A54" t="s">
        <v>160</v>
      </c>
      <c r="H54" s="13">
        <f>SUM(D54-E54-F54-G54)</f>
        <v>0</v>
      </c>
    </row>
    <row r="55" spans="1:8" ht="12.75">
      <c r="A55" t="s">
        <v>325</v>
      </c>
      <c r="B55" s="2">
        <v>10</v>
      </c>
      <c r="C55" s="13">
        <v>1800000</v>
      </c>
      <c r="D55" s="13">
        <v>1800000</v>
      </c>
      <c r="E55" s="13">
        <v>0</v>
      </c>
      <c r="F55" s="13">
        <v>170474.95</v>
      </c>
      <c r="G55" s="13">
        <v>13110.28</v>
      </c>
      <c r="H55" s="13">
        <f aca="true" t="shared" si="3" ref="H55:H64">SUM(D55-E55-F55-G55)</f>
        <v>1616414.77</v>
      </c>
    </row>
    <row r="56" spans="1:8" ht="12.75">
      <c r="A56" t="s">
        <v>326</v>
      </c>
      <c r="B56" s="2">
        <v>2</v>
      </c>
      <c r="C56" s="13">
        <v>345000</v>
      </c>
      <c r="D56" s="13">
        <v>345000</v>
      </c>
      <c r="E56" s="13">
        <v>0</v>
      </c>
      <c r="F56" s="13">
        <v>0</v>
      </c>
      <c r="G56" s="13">
        <v>0</v>
      </c>
      <c r="H56" s="13">
        <f t="shared" si="3"/>
        <v>345000</v>
      </c>
    </row>
    <row r="57" spans="1:8" ht="12.75">
      <c r="A57" t="s">
        <v>327</v>
      </c>
      <c r="B57" s="2">
        <v>2</v>
      </c>
      <c r="C57" s="13">
        <v>1000</v>
      </c>
      <c r="D57" s="13">
        <v>1000</v>
      </c>
      <c r="E57" s="13">
        <v>0</v>
      </c>
      <c r="F57" s="13">
        <v>0</v>
      </c>
      <c r="G57" s="13">
        <v>0</v>
      </c>
      <c r="H57" s="13">
        <f t="shared" si="3"/>
        <v>1000</v>
      </c>
    </row>
    <row r="58" spans="1:8" ht="12.75">
      <c r="A58" t="s">
        <v>328</v>
      </c>
      <c r="B58" s="2">
        <v>2</v>
      </c>
      <c r="C58" s="13">
        <v>145000</v>
      </c>
      <c r="D58" s="13">
        <v>145000</v>
      </c>
      <c r="E58" s="13">
        <v>0</v>
      </c>
      <c r="F58" s="13">
        <v>0</v>
      </c>
      <c r="G58" s="13">
        <v>0</v>
      </c>
      <c r="H58" s="13">
        <f t="shared" si="3"/>
        <v>145000</v>
      </c>
    </row>
    <row r="59" spans="1:8" ht="12.75">
      <c r="A59" t="s">
        <v>356</v>
      </c>
      <c r="B59" s="2" t="s">
        <v>254</v>
      </c>
      <c r="C59" s="13">
        <v>250000</v>
      </c>
      <c r="D59" s="13">
        <v>250000</v>
      </c>
      <c r="E59" s="13">
        <v>0</v>
      </c>
      <c r="F59" s="13">
        <v>0</v>
      </c>
      <c r="G59" s="13">
        <v>0</v>
      </c>
      <c r="H59" s="13">
        <f t="shared" si="3"/>
        <v>250000</v>
      </c>
    </row>
    <row r="60" spans="1:8" ht="12.75">
      <c r="A60" t="s">
        <v>329</v>
      </c>
      <c r="B60" s="2">
        <v>3</v>
      </c>
      <c r="C60" s="13">
        <v>300000</v>
      </c>
      <c r="D60" s="13">
        <v>300000</v>
      </c>
      <c r="E60" s="13">
        <v>0</v>
      </c>
      <c r="F60" s="13">
        <v>107431.5</v>
      </c>
      <c r="G60" s="13">
        <v>192568.5</v>
      </c>
      <c r="H60" s="13">
        <f t="shared" si="3"/>
        <v>0</v>
      </c>
    </row>
    <row r="61" spans="1:8" ht="12.75">
      <c r="A61" t="s">
        <v>331</v>
      </c>
      <c r="B61" s="2">
        <v>2</v>
      </c>
      <c r="C61" s="13">
        <v>9600000</v>
      </c>
      <c r="D61" s="13">
        <v>9600000</v>
      </c>
      <c r="E61" s="13">
        <v>0</v>
      </c>
      <c r="F61" s="13">
        <v>561900</v>
      </c>
      <c r="G61" s="13">
        <v>0</v>
      </c>
      <c r="H61" s="13">
        <f>D61-E61-F61-G61</f>
        <v>9038100</v>
      </c>
    </row>
    <row r="62" spans="1:8" ht="12.75">
      <c r="A62" t="s">
        <v>334</v>
      </c>
      <c r="B62" s="2">
        <v>2</v>
      </c>
      <c r="C62" s="13">
        <v>30000</v>
      </c>
      <c r="D62" s="13">
        <v>30000</v>
      </c>
      <c r="E62" s="13">
        <v>0</v>
      </c>
      <c r="F62" s="13">
        <v>0</v>
      </c>
      <c r="G62" s="13">
        <v>21171.33</v>
      </c>
      <c r="H62" s="13">
        <f t="shared" si="3"/>
        <v>8828.669999999998</v>
      </c>
    </row>
    <row r="63" spans="1:8" ht="12.75">
      <c r="A63" t="s">
        <v>336</v>
      </c>
      <c r="B63" s="2">
        <v>2</v>
      </c>
      <c r="C63" s="13">
        <v>25000</v>
      </c>
      <c r="D63" s="13">
        <v>25000</v>
      </c>
      <c r="E63" s="13">
        <v>0</v>
      </c>
      <c r="F63" s="13">
        <v>0</v>
      </c>
      <c r="G63" s="13">
        <v>0</v>
      </c>
      <c r="H63" s="13">
        <f t="shared" si="3"/>
        <v>25000</v>
      </c>
    </row>
    <row r="64" spans="1:8" ht="12.75">
      <c r="A64" t="s">
        <v>335</v>
      </c>
      <c r="B64" s="2">
        <v>2</v>
      </c>
      <c r="C64" s="13">
        <v>95000</v>
      </c>
      <c r="D64" s="13">
        <v>95000</v>
      </c>
      <c r="E64" s="13">
        <v>0</v>
      </c>
      <c r="F64" s="13">
        <v>0</v>
      </c>
      <c r="G64" s="13">
        <v>0</v>
      </c>
      <c r="H64" s="13">
        <f t="shared" si="3"/>
        <v>95000</v>
      </c>
    </row>
    <row r="66" spans="3:9" ht="12.75">
      <c r="C66" s="29">
        <f aca="true" t="shared" si="4" ref="C66:H66">SUM(C10:C64)</f>
        <v>135006519.8</v>
      </c>
      <c r="D66" s="29">
        <f t="shared" si="4"/>
        <v>135911869.06</v>
      </c>
      <c r="E66" s="93">
        <f t="shared" si="4"/>
        <v>7861.9</v>
      </c>
      <c r="F66" s="29">
        <f t="shared" si="4"/>
        <v>47661670.81</v>
      </c>
      <c r="G66" s="29">
        <f t="shared" si="4"/>
        <v>30448812.700000007</v>
      </c>
      <c r="H66" s="29">
        <f t="shared" si="4"/>
        <v>57793523.65</v>
      </c>
      <c r="I66" s="13">
        <f>D66-E66-F66-G66</f>
        <v>57793523.64999999</v>
      </c>
    </row>
    <row r="68" spans="1:4" ht="12.75">
      <c r="A68" s="44" t="s">
        <v>152</v>
      </c>
      <c r="D68" s="13" t="s">
        <v>9</v>
      </c>
    </row>
    <row r="69" spans="1:8" ht="12.75">
      <c r="A69" t="s">
        <v>136</v>
      </c>
      <c r="C69" s="33">
        <v>2182.35</v>
      </c>
      <c r="D69" s="33">
        <v>2182.35</v>
      </c>
      <c r="E69" s="33">
        <v>0</v>
      </c>
      <c r="F69" s="33">
        <v>0</v>
      </c>
      <c r="G69" s="33">
        <v>0</v>
      </c>
      <c r="H69" s="77">
        <f>SUM(D69-E69-F69-G69)</f>
        <v>2182.35</v>
      </c>
    </row>
    <row r="70" spans="1:8" ht="12.75">
      <c r="A70" t="s">
        <v>307</v>
      </c>
      <c r="C70" s="29">
        <v>1371947.56</v>
      </c>
      <c r="D70" s="29">
        <v>1099526.54</v>
      </c>
      <c r="E70" s="29">
        <v>0</v>
      </c>
      <c r="F70" s="29">
        <v>0</v>
      </c>
      <c r="G70" s="29">
        <v>0</v>
      </c>
      <c r="H70" s="92">
        <f>SUM(D70-E70-F70-G70)</f>
        <v>1099526.54</v>
      </c>
    </row>
    <row r="71" ht="12.75">
      <c r="E71" s="13" t="s">
        <v>9</v>
      </c>
    </row>
    <row r="72" spans="1:8" ht="13.5" thickBot="1">
      <c r="A72" s="44" t="s">
        <v>3</v>
      </c>
      <c r="B72" s="41"/>
      <c r="C72" s="54">
        <f aca="true" t="shared" si="5" ref="C72:H72">SUM(C66+C69+C70)</f>
        <v>136380649.71</v>
      </c>
      <c r="D72" s="54">
        <f>SUM(D66+D69+D70)</f>
        <v>137013577.95</v>
      </c>
      <c r="E72" s="54">
        <f t="shared" si="5"/>
        <v>7861.9</v>
      </c>
      <c r="F72" s="54">
        <f t="shared" si="5"/>
        <v>47661670.81</v>
      </c>
      <c r="G72" s="54">
        <f t="shared" si="5"/>
        <v>30448812.700000007</v>
      </c>
      <c r="H72" s="54">
        <f t="shared" si="5"/>
        <v>58895232.54</v>
      </c>
    </row>
    <row r="73" spans="1:8" ht="13.5" thickTop="1">
      <c r="A73" s="44"/>
      <c r="B73" s="41"/>
      <c r="C73" s="55"/>
      <c r="D73" s="55"/>
      <c r="E73" s="55"/>
      <c r="F73" s="55"/>
      <c r="G73" s="55"/>
      <c r="H73" s="55"/>
    </row>
    <row r="74" spans="1:8" ht="12.75">
      <c r="A74" s="44"/>
      <c r="B74" s="41"/>
      <c r="C74" s="55"/>
      <c r="D74" s="55"/>
      <c r="E74" s="55"/>
      <c r="F74" s="55"/>
      <c r="G74" s="55"/>
      <c r="H74" s="55"/>
    </row>
    <row r="75" spans="1:8" ht="12.75">
      <c r="A75" s="44"/>
      <c r="B75" s="41"/>
      <c r="C75" s="55"/>
      <c r="D75" s="55"/>
      <c r="E75" s="55"/>
      <c r="F75" s="55"/>
      <c r="G75" s="55"/>
      <c r="H75" s="55"/>
    </row>
    <row r="76" spans="1:8" ht="12.75">
      <c r="A76" s="104" t="s">
        <v>297</v>
      </c>
      <c r="B76" s="104"/>
      <c r="C76" s="104"/>
      <c r="D76" s="104"/>
      <c r="E76" s="104"/>
      <c r="F76" s="104"/>
      <c r="G76" s="104"/>
      <c r="H76" s="104"/>
    </row>
    <row r="77" spans="1:7" ht="12.75">
      <c r="A77" s="104"/>
      <c r="B77" s="104"/>
      <c r="C77" s="104"/>
      <c r="D77" s="104"/>
      <c r="E77" s="104"/>
      <c r="F77" s="104"/>
      <c r="G77" s="104"/>
    </row>
    <row r="79" spans="1:7" ht="12.75">
      <c r="A79" s="104"/>
      <c r="B79" s="104"/>
      <c r="C79" s="104"/>
      <c r="D79" s="104"/>
      <c r="E79" s="104"/>
      <c r="F79" s="104"/>
      <c r="G79" s="104"/>
    </row>
    <row r="80" spans="1:7" ht="12.75">
      <c r="A80" s="80"/>
      <c r="B80" s="80"/>
      <c r="C80" s="80"/>
      <c r="D80" s="80"/>
      <c r="E80" s="80"/>
      <c r="F80" s="80"/>
      <c r="G80" s="80"/>
    </row>
    <row r="81" spans="1:7" ht="12.75">
      <c r="A81" s="80"/>
      <c r="B81" s="80"/>
      <c r="C81" s="80"/>
      <c r="D81" s="80"/>
      <c r="E81" s="80"/>
      <c r="F81" s="80"/>
      <c r="G81" s="80"/>
    </row>
    <row r="82" spans="1:7" ht="12.75">
      <c r="A82" s="80"/>
      <c r="B82" s="80"/>
      <c r="C82" s="83" t="s">
        <v>9</v>
      </c>
      <c r="D82" s="80"/>
      <c r="E82" s="80"/>
      <c r="F82" s="80"/>
      <c r="G82" s="80"/>
    </row>
    <row r="83" spans="1:7" ht="12.75">
      <c r="A83" s="80"/>
      <c r="B83" s="80"/>
      <c r="C83" s="83"/>
      <c r="D83" s="80"/>
      <c r="E83" s="80"/>
      <c r="F83" s="80"/>
      <c r="G83" s="80"/>
    </row>
    <row r="84" spans="1:7" ht="12.75">
      <c r="A84" s="80"/>
      <c r="B84" s="80"/>
      <c r="C84" s="83"/>
      <c r="D84" s="80"/>
      <c r="E84" s="80"/>
      <c r="F84" s="80"/>
      <c r="G84" s="80"/>
    </row>
    <row r="85" spans="1:7" ht="12.75">
      <c r="A85" s="80"/>
      <c r="B85" s="80"/>
      <c r="C85" s="83"/>
      <c r="D85" s="80"/>
      <c r="E85" s="80"/>
      <c r="F85" s="80"/>
      <c r="G85" s="80"/>
    </row>
    <row r="86" spans="1:7" ht="12.75">
      <c r="A86" s="80"/>
      <c r="B86" s="80"/>
      <c r="C86" s="80"/>
      <c r="D86" s="80"/>
      <c r="E86" s="80"/>
      <c r="F86" s="80"/>
      <c r="G86" s="80"/>
    </row>
    <row r="87" spans="1:7" ht="12.75">
      <c r="A87" s="80"/>
      <c r="B87" s="80"/>
      <c r="C87" s="80"/>
      <c r="D87" s="80"/>
      <c r="E87" s="80"/>
      <c r="F87" s="80"/>
      <c r="G87" s="80"/>
    </row>
    <row r="88" spans="1:7" ht="12.75">
      <c r="A88" s="80"/>
      <c r="B88" s="80"/>
      <c r="C88" s="80"/>
      <c r="D88" s="80"/>
      <c r="E88" s="80"/>
      <c r="F88" s="80"/>
      <c r="G88" s="80"/>
    </row>
  </sheetData>
  <sheetProtection password="E1E0" sheet="1" objects="1" scenarios="1"/>
  <mergeCells count="8">
    <mergeCell ref="A77:G77"/>
    <mergeCell ref="A79:G79"/>
    <mergeCell ref="A1:H1"/>
    <mergeCell ref="A2:H2"/>
    <mergeCell ref="A3:H3"/>
    <mergeCell ref="A4:H4"/>
    <mergeCell ref="A5:H5"/>
    <mergeCell ref="A76:H76"/>
  </mergeCells>
  <printOptions gridLines="1" horizontalCentered="1"/>
  <pageMargins left="0" right="0" top="0.75" bottom="0" header="0.25" footer="0"/>
  <pageSetup fitToHeight="1" fitToWidth="1" horizontalDpi="600" verticalDpi="600" orientation="portrait" scale="79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33.8515625" style="0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57421875" style="0" customWidth="1"/>
    <col min="10" max="10" width="0.5625" style="0" customWidth="1"/>
  </cols>
  <sheetData>
    <row r="1" spans="1:8" ht="15.75">
      <c r="A1" s="94" t="s">
        <v>261</v>
      </c>
      <c r="B1" s="94"/>
      <c r="C1" s="94"/>
      <c r="D1" s="94"/>
      <c r="E1" s="94"/>
      <c r="F1" s="94"/>
      <c r="G1" s="94"/>
      <c r="H1" s="94"/>
    </row>
    <row r="2" spans="1:8" ht="15.75">
      <c r="A2" s="94" t="s">
        <v>270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271</v>
      </c>
      <c r="B3" s="94"/>
      <c r="C3" s="94"/>
      <c r="D3" s="94"/>
      <c r="E3" s="94"/>
      <c r="F3" s="94"/>
      <c r="G3" s="94"/>
      <c r="H3" s="94"/>
    </row>
    <row r="4" spans="1:8" ht="15.75">
      <c r="A4" s="94" t="s">
        <v>378</v>
      </c>
      <c r="B4" s="94"/>
      <c r="C4" s="94"/>
      <c r="D4" s="94"/>
      <c r="E4" s="94"/>
      <c r="F4" s="94"/>
      <c r="G4" s="94"/>
      <c r="H4" s="94"/>
    </row>
    <row r="5" spans="1:8" ht="15.75">
      <c r="A5" s="82"/>
      <c r="B5" s="82"/>
      <c r="C5" s="82"/>
      <c r="D5" s="82"/>
      <c r="E5" s="82"/>
      <c r="F5" s="82"/>
      <c r="G5" s="82"/>
      <c r="H5" s="82"/>
    </row>
    <row r="6" spans="1:8" ht="15.75">
      <c r="A6" s="82"/>
      <c r="B6" s="82"/>
      <c r="C6" s="82"/>
      <c r="D6" s="82"/>
      <c r="E6" s="82"/>
      <c r="F6" s="82"/>
      <c r="G6" s="82"/>
      <c r="H6" s="82"/>
    </row>
    <row r="7" spans="1:8" ht="15.75">
      <c r="A7" s="82"/>
      <c r="B7" s="82"/>
      <c r="C7" s="82"/>
      <c r="D7" s="82"/>
      <c r="E7" s="82"/>
      <c r="F7" s="82"/>
      <c r="G7" s="82"/>
      <c r="H7" s="82"/>
    </row>
    <row r="8" spans="1:8" ht="12.75">
      <c r="A8" s="100"/>
      <c r="B8" s="100"/>
      <c r="C8" s="100"/>
      <c r="D8" s="100"/>
      <c r="E8" s="100"/>
      <c r="F8" s="100"/>
      <c r="G8" s="100"/>
      <c r="H8" s="100"/>
    </row>
    <row r="9" spans="1:8" ht="12.75">
      <c r="A9" s="100"/>
      <c r="B9" s="100"/>
      <c r="C9" s="100"/>
      <c r="D9" s="100"/>
      <c r="E9" s="100"/>
      <c r="F9" s="100"/>
      <c r="G9" s="100"/>
      <c r="H9" s="100"/>
    </row>
    <row r="10" spans="2:8" ht="12.75">
      <c r="B10" s="44" t="s">
        <v>161</v>
      </c>
      <c r="D10" s="70" t="s">
        <v>162</v>
      </c>
      <c r="E10" s="70"/>
      <c r="F10" s="70" t="s">
        <v>163</v>
      </c>
      <c r="G10" s="70"/>
      <c r="H10" s="41" t="s">
        <v>164</v>
      </c>
    </row>
    <row r="11" spans="4:8" ht="12.75">
      <c r="D11" s="71" t="s">
        <v>358</v>
      </c>
      <c r="E11" s="71"/>
      <c r="F11" s="70" t="s">
        <v>359</v>
      </c>
      <c r="G11" s="70"/>
      <c r="H11" s="41" t="s">
        <v>165</v>
      </c>
    </row>
    <row r="12" spans="4:8" ht="12.75">
      <c r="D12" s="71"/>
      <c r="E12" s="71"/>
      <c r="F12" s="70"/>
      <c r="G12" s="70"/>
      <c r="H12" s="41"/>
    </row>
    <row r="13" spans="1:10" ht="12.75">
      <c r="A13">
        <v>3106</v>
      </c>
      <c r="B13" t="s">
        <v>361</v>
      </c>
      <c r="D13" s="19">
        <v>4289984.25</v>
      </c>
      <c r="E13" s="19"/>
      <c r="F13" s="20">
        <v>21778990.69</v>
      </c>
      <c r="H13" s="20">
        <f>D13+F13</f>
        <v>26068974.94</v>
      </c>
      <c r="J13" t="s">
        <v>9</v>
      </c>
    </row>
    <row r="14" spans="1:10" ht="12.75">
      <c r="A14">
        <v>3204</v>
      </c>
      <c r="B14" t="s">
        <v>223</v>
      </c>
      <c r="D14" s="20">
        <v>15509174.04</v>
      </c>
      <c r="F14" s="20">
        <v>1373854.89</v>
      </c>
      <c r="H14" s="20">
        <f>D14+F14</f>
        <v>16883028.93</v>
      </c>
      <c r="J14" t="s">
        <v>9</v>
      </c>
    </row>
    <row r="15" spans="1:10" ht="12.75">
      <c r="A15">
        <v>3216</v>
      </c>
      <c r="B15" t="s">
        <v>362</v>
      </c>
      <c r="D15" s="20">
        <v>3405527.8</v>
      </c>
      <c r="F15" s="20">
        <v>25511147.67</v>
      </c>
      <c r="H15" s="20">
        <f>D15+F15</f>
        <v>28916675.470000003</v>
      </c>
      <c r="J15" t="s">
        <v>9</v>
      </c>
    </row>
    <row r="16" spans="1:10" ht="12.75">
      <c r="A16">
        <v>3406</v>
      </c>
      <c r="B16" t="s">
        <v>298</v>
      </c>
      <c r="C16" s="9" t="s">
        <v>9</v>
      </c>
      <c r="D16" s="34">
        <v>4310757.74</v>
      </c>
      <c r="E16" s="34" t="s">
        <v>9</v>
      </c>
      <c r="F16" s="34">
        <v>4428470.48</v>
      </c>
      <c r="G16" s="34" t="s">
        <v>9</v>
      </c>
      <c r="H16" s="20">
        <f>D16+F16</f>
        <v>8739228.22</v>
      </c>
      <c r="J16" t="s">
        <v>9</v>
      </c>
    </row>
    <row r="17" spans="1:8" ht="12.75">
      <c r="A17">
        <v>3423</v>
      </c>
      <c r="B17" t="s">
        <v>360</v>
      </c>
      <c r="C17" s="27"/>
      <c r="D17" s="28">
        <v>157500</v>
      </c>
      <c r="E17" s="28"/>
      <c r="F17" s="28">
        <v>24120600.4</v>
      </c>
      <c r="G17" s="28"/>
      <c r="H17" s="28">
        <f>D17+F17</f>
        <v>24278100.4</v>
      </c>
    </row>
    <row r="19" spans="3:9" ht="13.5" thickBot="1">
      <c r="C19" s="8" t="s">
        <v>224</v>
      </c>
      <c r="D19" s="21">
        <f>SUM(D13:D17)</f>
        <v>27672943.83</v>
      </c>
      <c r="E19" s="8" t="s">
        <v>224</v>
      </c>
      <c r="F19" s="21">
        <f>SUM(F13:F17)</f>
        <v>77213064.13</v>
      </c>
      <c r="G19" s="8" t="s">
        <v>224</v>
      </c>
      <c r="H19" s="21">
        <f>D19+F19</f>
        <v>104886007.96</v>
      </c>
      <c r="I19" s="20">
        <f>H13+H14+H15+H16+H17</f>
        <v>104886007.96000001</v>
      </c>
    </row>
    <row r="20" ht="13.5" thickTop="1"/>
  </sheetData>
  <sheetProtection password="E1E0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94" t="s">
        <v>261</v>
      </c>
      <c r="B1" s="94"/>
      <c r="C1" s="94"/>
      <c r="D1" s="94"/>
      <c r="E1" s="94"/>
      <c r="F1" s="94"/>
    </row>
    <row r="2" spans="1:6" ht="15.75">
      <c r="A2" s="94" t="s">
        <v>272</v>
      </c>
      <c r="B2" s="94"/>
      <c r="C2" s="94"/>
      <c r="D2" s="94"/>
      <c r="E2" s="94"/>
      <c r="F2" s="94"/>
    </row>
    <row r="3" spans="1:6" ht="15.75">
      <c r="A3" s="94" t="s">
        <v>378</v>
      </c>
      <c r="B3" s="94"/>
      <c r="C3" s="94"/>
      <c r="D3" s="94"/>
      <c r="E3" s="94"/>
      <c r="F3" s="94"/>
    </row>
    <row r="4" spans="1:6" ht="15.75">
      <c r="A4" s="99"/>
      <c r="B4" s="99"/>
      <c r="C4" s="99"/>
      <c r="D4" s="99"/>
      <c r="E4" s="99"/>
      <c r="F4" s="99"/>
    </row>
    <row r="5" spans="1:6" ht="15.75">
      <c r="A5" s="97"/>
      <c r="B5" s="97"/>
      <c r="C5" s="97"/>
      <c r="D5" s="97"/>
      <c r="E5" s="97"/>
      <c r="F5" s="97"/>
    </row>
    <row r="6" spans="1:6" ht="12.75">
      <c r="A6" s="44" t="s">
        <v>66</v>
      </c>
      <c r="B6" s="42" t="s">
        <v>96</v>
      </c>
      <c r="C6" s="42" t="s">
        <v>15</v>
      </c>
      <c r="D6" s="42" t="s">
        <v>67</v>
      </c>
      <c r="E6" s="42"/>
      <c r="F6" s="60" t="s">
        <v>68</v>
      </c>
    </row>
    <row r="7" spans="1:6" ht="12.75">
      <c r="A7" s="44"/>
      <c r="B7" s="42" t="s">
        <v>110</v>
      </c>
      <c r="C7" s="42" t="s">
        <v>19</v>
      </c>
      <c r="D7" s="42"/>
      <c r="E7" s="42"/>
      <c r="F7" s="60"/>
    </row>
    <row r="8" spans="2:6" ht="12.75">
      <c r="B8" s="1"/>
      <c r="C8" s="1"/>
      <c r="D8" s="1"/>
      <c r="E8" s="1"/>
      <c r="F8" s="7"/>
    </row>
    <row r="9" spans="1:6" ht="12.75">
      <c r="A9" s="44" t="s">
        <v>193</v>
      </c>
      <c r="B9" s="1"/>
      <c r="C9" s="1"/>
      <c r="D9" s="1"/>
      <c r="E9" s="1"/>
      <c r="F9" s="7"/>
    </row>
    <row r="10" spans="1:6" ht="12.75">
      <c r="A10" t="s">
        <v>192</v>
      </c>
      <c r="B10" s="1">
        <v>3792000</v>
      </c>
      <c r="C10" s="1">
        <v>3792000</v>
      </c>
      <c r="D10" s="1">
        <v>1716578.1</v>
      </c>
      <c r="E10" s="1"/>
      <c r="F10" s="22">
        <f>SUM(D10/C10)</f>
        <v>0.45268409810126586</v>
      </c>
    </row>
    <row r="11" spans="1:6" ht="12.75">
      <c r="A11" t="s">
        <v>132</v>
      </c>
      <c r="B11" s="1">
        <v>644420</v>
      </c>
      <c r="C11" s="1">
        <v>644420</v>
      </c>
      <c r="D11" s="1">
        <v>278329.99</v>
      </c>
      <c r="E11" s="1"/>
      <c r="F11" s="22">
        <f>SUM(D11/C11)</f>
        <v>0.43190774650072933</v>
      </c>
    </row>
    <row r="12" spans="1:6" ht="12.75">
      <c r="A12" t="s">
        <v>207</v>
      </c>
      <c r="B12" s="1">
        <v>741850</v>
      </c>
      <c r="C12" s="1">
        <v>741850</v>
      </c>
      <c r="D12" s="1">
        <v>0</v>
      </c>
      <c r="E12" s="1"/>
      <c r="F12" s="22">
        <f>SUM(D12/C12)</f>
        <v>0</v>
      </c>
    </row>
    <row r="13" spans="1:6" ht="12.75">
      <c r="A13" t="s">
        <v>208</v>
      </c>
      <c r="B13" s="10">
        <v>50000</v>
      </c>
      <c r="C13" s="10">
        <v>50000</v>
      </c>
      <c r="D13" s="10">
        <v>18613.18</v>
      </c>
      <c r="E13" s="10"/>
      <c r="F13" s="25">
        <f>SUM(D13/C13)</f>
        <v>0.37226360000000003</v>
      </c>
    </row>
    <row r="14" spans="1:7" ht="12.75">
      <c r="A14" s="44" t="s">
        <v>23</v>
      </c>
      <c r="B14" s="45">
        <f>SUM(B10:B13)</f>
        <v>5228270</v>
      </c>
      <c r="C14" s="45">
        <f>SUM(C10:C13)</f>
        <v>5228270</v>
      </c>
      <c r="D14" s="45">
        <f>SUM(D10:D13)</f>
        <v>2013521.27</v>
      </c>
      <c r="E14" s="45"/>
      <c r="F14" s="61">
        <f>SUM(D14/C14)</f>
        <v>0.3851218988307796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4" t="s">
        <v>194</v>
      </c>
      <c r="B16" s="1"/>
      <c r="C16" s="1"/>
      <c r="D16" s="1"/>
      <c r="E16" s="1"/>
      <c r="F16" s="22"/>
    </row>
    <row r="17" spans="1:6" ht="12.75">
      <c r="A17" t="s">
        <v>166</v>
      </c>
      <c r="B17" s="1">
        <v>59000</v>
      </c>
      <c r="C17" s="1">
        <v>59000</v>
      </c>
      <c r="D17" s="1">
        <v>33813</v>
      </c>
      <c r="E17" s="1"/>
      <c r="F17" s="22">
        <f>SUM(D17/C17)</f>
        <v>0.5731016949152542</v>
      </c>
    </row>
    <row r="18" spans="1:6" ht="12.75">
      <c r="A18" t="s">
        <v>167</v>
      </c>
      <c r="B18" s="10">
        <v>59000</v>
      </c>
      <c r="C18" s="10">
        <v>59000</v>
      </c>
      <c r="D18" s="10">
        <v>33306</v>
      </c>
      <c r="E18" s="10"/>
      <c r="F18" s="25">
        <f>SUM(D18/C18)</f>
        <v>0.5645084745762712</v>
      </c>
    </row>
    <row r="19" spans="1:7" ht="12.75">
      <c r="A19" s="44" t="s">
        <v>28</v>
      </c>
      <c r="B19" s="45">
        <f>SUM(B15:B18)</f>
        <v>118000</v>
      </c>
      <c r="C19" s="45">
        <f>SUM(C15:C18)</f>
        <v>118000</v>
      </c>
      <c r="D19" s="45">
        <f>SUM(D15:D18)</f>
        <v>67119</v>
      </c>
      <c r="E19" s="45"/>
      <c r="F19" s="61">
        <f>SUM(D19/C19)</f>
        <v>0.5688050847457627</v>
      </c>
      <c r="G19" t="s">
        <v>9</v>
      </c>
    </row>
    <row r="20" spans="2:6" ht="12.75">
      <c r="B20" s="1"/>
      <c r="C20" s="1"/>
      <c r="D20" s="1"/>
      <c r="E20" s="1"/>
      <c r="F20" s="22"/>
    </row>
    <row r="21" spans="1:6" ht="12.75">
      <c r="A21" s="44" t="s">
        <v>71</v>
      </c>
      <c r="B21" s="1"/>
      <c r="C21" s="1"/>
      <c r="D21" s="1"/>
      <c r="E21" s="1"/>
      <c r="F21" s="22"/>
    </row>
    <row r="22" spans="1:6" ht="12.75">
      <c r="A22" t="s">
        <v>148</v>
      </c>
      <c r="B22" s="1">
        <v>175000</v>
      </c>
      <c r="C22" s="1">
        <v>175000</v>
      </c>
      <c r="D22" s="1">
        <v>60053.79</v>
      </c>
      <c r="E22" s="1"/>
      <c r="F22" s="22">
        <f aca="true" t="shared" si="0" ref="F22:F27">SUM(D22/C22)</f>
        <v>0.3431645142857143</v>
      </c>
    </row>
    <row r="23" spans="1:6" ht="12.75">
      <c r="A23" t="s">
        <v>111</v>
      </c>
      <c r="B23" s="1">
        <v>6024300</v>
      </c>
      <c r="C23" s="1">
        <v>6024300</v>
      </c>
      <c r="D23" s="1">
        <v>2726326.63</v>
      </c>
      <c r="E23" s="1"/>
      <c r="F23" s="22">
        <f t="shared" si="0"/>
        <v>0.45255492422356125</v>
      </c>
    </row>
    <row r="24" spans="1:6" ht="12.75">
      <c r="A24" t="s">
        <v>112</v>
      </c>
      <c r="B24" s="1">
        <v>100000</v>
      </c>
      <c r="C24" s="1">
        <v>100000</v>
      </c>
      <c r="D24" s="1">
        <v>7334.33</v>
      </c>
      <c r="E24" s="1"/>
      <c r="F24" s="22">
        <f t="shared" si="0"/>
        <v>0.0733433</v>
      </c>
    </row>
    <row r="25" spans="1:6" ht="12.75">
      <c r="A25" t="s">
        <v>113</v>
      </c>
      <c r="B25" s="1">
        <v>224500</v>
      </c>
      <c r="C25" s="1">
        <v>224500</v>
      </c>
      <c r="D25" s="1">
        <v>91993.91</v>
      </c>
      <c r="E25" s="1"/>
      <c r="F25" s="22">
        <f t="shared" si="0"/>
        <v>0.4097724276169265</v>
      </c>
    </row>
    <row r="26" spans="1:6" ht="12.75">
      <c r="A26" t="s">
        <v>114</v>
      </c>
      <c r="B26" s="1">
        <v>240000</v>
      </c>
      <c r="C26" s="1">
        <v>240000</v>
      </c>
      <c r="D26" s="1">
        <v>224260.89</v>
      </c>
      <c r="E26" s="1"/>
      <c r="F26" s="22">
        <f t="shared" si="0"/>
        <v>0.9344203750000001</v>
      </c>
    </row>
    <row r="27" spans="1:6" ht="12.75">
      <c r="A27" t="s">
        <v>115</v>
      </c>
      <c r="B27" s="1">
        <v>30000</v>
      </c>
      <c r="C27" s="1">
        <v>30000</v>
      </c>
      <c r="D27" s="1">
        <v>33717.49</v>
      </c>
      <c r="E27" s="1"/>
      <c r="F27" s="22">
        <f t="shared" si="0"/>
        <v>1.1239163333333333</v>
      </c>
    </row>
    <row r="28" spans="1:6" ht="12.75">
      <c r="A28" t="s">
        <v>225</v>
      </c>
      <c r="B28" s="1">
        <v>0</v>
      </c>
      <c r="C28" s="1">
        <v>0</v>
      </c>
      <c r="D28" s="13">
        <v>3895.63</v>
      </c>
      <c r="E28" s="1"/>
      <c r="F28" s="22">
        <v>0</v>
      </c>
    </row>
    <row r="29" spans="1:6" ht="12.75">
      <c r="A29" t="s">
        <v>231</v>
      </c>
      <c r="B29" s="10">
        <v>0</v>
      </c>
      <c r="C29" s="10">
        <v>0</v>
      </c>
      <c r="D29" s="10">
        <v>0</v>
      </c>
      <c r="E29" s="10"/>
      <c r="F29" s="25">
        <v>0</v>
      </c>
    </row>
    <row r="30" spans="1:6" ht="12.75">
      <c r="A30" s="44" t="s">
        <v>32</v>
      </c>
      <c r="B30" s="45">
        <f>SUM(B22:B29)</f>
        <v>6793800</v>
      </c>
      <c r="C30" s="45">
        <f>SUM(C22:C29)</f>
        <v>6793800</v>
      </c>
      <c r="D30" s="45">
        <f>SUM(D22:D29)</f>
        <v>3147582.6700000004</v>
      </c>
      <c r="E30" s="45"/>
      <c r="F30" s="61">
        <f>SUM(D30/C30)</f>
        <v>0.46330222703052787</v>
      </c>
    </row>
    <row r="31" spans="2:6" ht="12.75">
      <c r="B31" s="1"/>
      <c r="C31" s="1"/>
      <c r="D31" s="1"/>
      <c r="E31" s="1"/>
      <c r="F31" s="22"/>
    </row>
    <row r="32" spans="1:6" ht="12.75">
      <c r="A32" t="s">
        <v>315</v>
      </c>
      <c r="B32" s="1">
        <v>0</v>
      </c>
      <c r="C32" s="1">
        <v>0</v>
      </c>
      <c r="D32" s="1">
        <v>0</v>
      </c>
      <c r="E32" s="1"/>
      <c r="F32" s="22">
        <v>1</v>
      </c>
    </row>
    <row r="33" spans="2:6" ht="12.75">
      <c r="B33" s="1"/>
      <c r="C33" s="1"/>
      <c r="D33" s="1"/>
      <c r="E33" s="1"/>
      <c r="F33" s="22"/>
    </row>
    <row r="34" spans="1:6" ht="12.75">
      <c r="A34" t="s">
        <v>73</v>
      </c>
      <c r="B34" s="1">
        <f>SUM(B14+B19+B30+B32)</f>
        <v>12140070</v>
      </c>
      <c r="C34" s="1">
        <f>SUM(C14+C19+C30+C32)</f>
        <v>12140070</v>
      </c>
      <c r="D34" s="1">
        <f>SUM(D14+D19+D30+D32)</f>
        <v>5228222.94</v>
      </c>
      <c r="E34" s="14"/>
      <c r="F34" s="22">
        <f>SUM(D34/C34)</f>
        <v>0.430658385001075</v>
      </c>
    </row>
    <row r="35" spans="1:6" ht="12.75">
      <c r="A35" t="s">
        <v>364</v>
      </c>
      <c r="B35" s="10">
        <v>3379735.1</v>
      </c>
      <c r="C35" s="10">
        <v>3379735.1</v>
      </c>
      <c r="D35" s="10">
        <v>3379735.1</v>
      </c>
      <c r="E35" s="10"/>
      <c r="F35" s="25"/>
    </row>
    <row r="36" spans="1:6" ht="13.5" thickBot="1">
      <c r="A36" s="44" t="s">
        <v>3</v>
      </c>
      <c r="B36" s="46">
        <f>SUM(B34:B35)</f>
        <v>15519805.1</v>
      </c>
      <c r="C36" s="46">
        <f>SUM(C34:C35)</f>
        <v>15519805.1</v>
      </c>
      <c r="D36" s="46">
        <f>SUM(D34:D35)</f>
        <v>8607958.040000001</v>
      </c>
      <c r="E36" s="46"/>
      <c r="F36" s="62">
        <f>SUM(D36/C36)</f>
        <v>0.5546434368560467</v>
      </c>
    </row>
    <row r="37" spans="2:6" ht="13.5" thickTop="1">
      <c r="B37" s="1"/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3:6" ht="12.75">
      <c r="C39" s="1"/>
      <c r="D39" s="1"/>
      <c r="E39" s="1"/>
      <c r="F39" s="7"/>
    </row>
    <row r="40" spans="1:6" ht="12.75">
      <c r="A40" s="44" t="s">
        <v>74</v>
      </c>
      <c r="B40" s="44"/>
      <c r="C40" s="45" t="s">
        <v>75</v>
      </c>
      <c r="D40" s="45" t="s">
        <v>74</v>
      </c>
      <c r="E40" s="45"/>
      <c r="F40" s="60" t="s">
        <v>76</v>
      </c>
    </row>
    <row r="41" spans="3:6" ht="12.75">
      <c r="C41" s="1"/>
      <c r="D41" s="1"/>
      <c r="E41" s="1"/>
      <c r="F41" s="7"/>
    </row>
    <row r="42" spans="1:6" ht="12.75">
      <c r="A42" s="44" t="s">
        <v>116</v>
      </c>
      <c r="C42" s="1"/>
      <c r="D42" s="1"/>
      <c r="E42" s="1"/>
      <c r="F42" s="7"/>
    </row>
    <row r="43" spans="3:6" ht="12.75">
      <c r="C43" s="1" t="s">
        <v>9</v>
      </c>
      <c r="D43" s="1" t="s">
        <v>9</v>
      </c>
      <c r="E43" s="1"/>
      <c r="F43" s="7"/>
    </row>
    <row r="44" spans="1:6" ht="12.75">
      <c r="A44" t="s">
        <v>117</v>
      </c>
      <c r="B44" t="s">
        <v>9</v>
      </c>
      <c r="C44" s="1">
        <v>3813762.7</v>
      </c>
      <c r="D44" s="1">
        <v>2148164.41</v>
      </c>
      <c r="E44" s="1"/>
      <c r="F44" s="7">
        <f aca="true" t="shared" si="1" ref="F44:F50">SUM(D44/C44)</f>
        <v>0.5632664061662778</v>
      </c>
    </row>
    <row r="45" spans="1:6" ht="12.75">
      <c r="A45" t="s">
        <v>118</v>
      </c>
      <c r="C45" s="1">
        <v>1454920.9</v>
      </c>
      <c r="D45" s="1">
        <v>767919.36</v>
      </c>
      <c r="E45" s="1"/>
      <c r="F45" s="7">
        <f t="shared" si="1"/>
        <v>0.5278083227754856</v>
      </c>
    </row>
    <row r="46" spans="1:6" ht="12.75">
      <c r="A46" t="s">
        <v>119</v>
      </c>
      <c r="C46" s="1">
        <v>211891</v>
      </c>
      <c r="D46" s="1">
        <v>126049.45</v>
      </c>
      <c r="E46" s="1"/>
      <c r="F46" s="7">
        <f t="shared" si="1"/>
        <v>0.5948787348212052</v>
      </c>
    </row>
    <row r="47" spans="1:6" ht="12.75">
      <c r="A47" t="s">
        <v>120</v>
      </c>
      <c r="C47" s="1">
        <v>119500</v>
      </c>
      <c r="D47" s="1">
        <v>62539.86</v>
      </c>
      <c r="E47" s="1"/>
      <c r="F47" s="7">
        <f t="shared" si="1"/>
        <v>0.5233461087866109</v>
      </c>
    </row>
    <row r="48" spans="1:6" ht="12.75">
      <c r="A48" t="s">
        <v>121</v>
      </c>
      <c r="C48" s="1">
        <v>5998725.96</v>
      </c>
      <c r="D48" s="1">
        <v>2605267.85</v>
      </c>
      <c r="E48" s="1"/>
      <c r="F48" s="7">
        <f t="shared" si="1"/>
        <v>0.43430352834454206</v>
      </c>
    </row>
    <row r="49" spans="1:6" ht="12.75">
      <c r="A49" t="s">
        <v>122</v>
      </c>
      <c r="C49" s="1">
        <v>422900.78</v>
      </c>
      <c r="D49" s="1">
        <v>147278.53</v>
      </c>
      <c r="E49" s="1"/>
      <c r="F49" s="7">
        <f t="shared" si="1"/>
        <v>0.3482578821443649</v>
      </c>
    </row>
    <row r="50" spans="1:6" ht="12.75">
      <c r="A50" t="s">
        <v>123</v>
      </c>
      <c r="C50" s="10">
        <v>228300</v>
      </c>
      <c r="D50" s="10">
        <v>123826.45</v>
      </c>
      <c r="E50" s="10"/>
      <c r="F50" s="11">
        <f t="shared" si="1"/>
        <v>0.5423848007008322</v>
      </c>
    </row>
    <row r="51" spans="3:6" ht="12.75">
      <c r="C51" s="1" t="s">
        <v>9</v>
      </c>
      <c r="D51" s="1"/>
      <c r="E51" s="1"/>
      <c r="F51" s="7"/>
    </row>
    <row r="52" spans="1:6" ht="12.75">
      <c r="A52" s="44" t="s">
        <v>82</v>
      </c>
      <c r="B52" s="44"/>
      <c r="C52" s="45">
        <f>SUM(C44:C51)</f>
        <v>12250001.339999998</v>
      </c>
      <c r="D52" s="45">
        <f>SUM(D41:D50)</f>
        <v>5981045.91</v>
      </c>
      <c r="E52" s="64"/>
      <c r="F52" s="60">
        <f>SUM(D52/C52)</f>
        <v>0.48824859230586837</v>
      </c>
    </row>
    <row r="53" spans="3:6" ht="12.75">
      <c r="C53" s="1"/>
      <c r="D53" s="1"/>
      <c r="E53" s="1"/>
      <c r="F53" s="7"/>
    </row>
    <row r="54" spans="1:6" ht="12.75">
      <c r="A54" t="s">
        <v>124</v>
      </c>
      <c r="C54" s="17">
        <v>89816.36</v>
      </c>
      <c r="D54" s="17">
        <v>89816.36</v>
      </c>
      <c r="E54" s="1"/>
      <c r="F54" s="7"/>
    </row>
    <row r="55" spans="1:6" ht="12.75">
      <c r="A55" t="s">
        <v>83</v>
      </c>
      <c r="C55" s="12">
        <v>3179987.4</v>
      </c>
      <c r="D55" s="24">
        <f>D36-D52-D54</f>
        <v>2537095.770000001</v>
      </c>
      <c r="E55" s="12"/>
      <c r="F55" s="15" t="s">
        <v>9</v>
      </c>
    </row>
    <row r="56" spans="3:6" ht="12.75">
      <c r="C56" s="10"/>
      <c r="D56" s="10"/>
      <c r="E56" s="10"/>
      <c r="F56" s="11"/>
    </row>
    <row r="57" spans="1:6" ht="13.5" thickBot="1">
      <c r="A57" s="44" t="s">
        <v>3</v>
      </c>
      <c r="B57" s="44"/>
      <c r="C57" s="46">
        <f>SUM(C52:C56)</f>
        <v>15519805.099999998</v>
      </c>
      <c r="D57" s="46">
        <f>D52+D54+D55</f>
        <v>8607958.040000001</v>
      </c>
      <c r="E57" s="46"/>
      <c r="F57" s="62">
        <f>SUM(D57/C57)</f>
        <v>0.5546434368560468</v>
      </c>
    </row>
    <row r="58" ht="13.5" thickTop="1"/>
    <row r="59" ht="12.75">
      <c r="C59" s="1"/>
    </row>
  </sheetData>
  <sheetProtection password="E1E0"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7" t="s">
        <v>261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107" t="s">
        <v>273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107" t="s">
        <v>274</v>
      </c>
      <c r="B3" s="94"/>
      <c r="C3" s="94"/>
      <c r="D3" s="94"/>
      <c r="E3" s="94"/>
      <c r="F3" s="94"/>
      <c r="G3" s="94"/>
      <c r="H3" s="94"/>
      <c r="I3" s="94"/>
    </row>
    <row r="4" spans="1:9" ht="15.75">
      <c r="A4" s="107" t="s">
        <v>378</v>
      </c>
      <c r="B4" s="94"/>
      <c r="C4" s="94"/>
      <c r="D4" s="94"/>
      <c r="E4" s="94"/>
      <c r="F4" s="94"/>
      <c r="G4" s="94"/>
      <c r="H4" s="94"/>
      <c r="I4" s="94"/>
    </row>
    <row r="5" spans="1:9" ht="15.75">
      <c r="A5" s="105"/>
      <c r="B5" s="99"/>
      <c r="C5" s="99"/>
      <c r="D5" s="99"/>
      <c r="E5" s="99"/>
      <c r="F5" s="99"/>
      <c r="G5" s="99"/>
      <c r="H5" s="99"/>
      <c r="I5" s="99"/>
    </row>
    <row r="6" spans="1:9" ht="15.75">
      <c r="A6" s="106"/>
      <c r="B6" s="97"/>
      <c r="C6" s="97"/>
      <c r="D6" s="97"/>
      <c r="E6" s="97"/>
      <c r="F6" s="97"/>
      <c r="G6" s="97"/>
      <c r="H6" s="97"/>
      <c r="I6" s="97"/>
    </row>
    <row r="7" spans="1:9" s="2" customFormat="1" ht="12.75">
      <c r="A7" s="40"/>
      <c r="B7" s="41"/>
      <c r="C7" s="42" t="s">
        <v>104</v>
      </c>
      <c r="D7" s="43" t="s">
        <v>105</v>
      </c>
      <c r="E7" s="42" t="s">
        <v>15</v>
      </c>
      <c r="F7" s="42" t="s">
        <v>135</v>
      </c>
      <c r="G7" s="42" t="s">
        <v>97</v>
      </c>
      <c r="H7" s="42" t="s">
        <v>74</v>
      </c>
      <c r="I7" s="41" t="s">
        <v>140</v>
      </c>
    </row>
    <row r="8" spans="1:9" s="2" customFormat="1" ht="12.75">
      <c r="A8" s="40"/>
      <c r="B8" s="41"/>
      <c r="C8" s="42" t="s">
        <v>106</v>
      </c>
      <c r="D8" s="43" t="s">
        <v>19</v>
      </c>
      <c r="E8" s="42" t="s">
        <v>19</v>
      </c>
      <c r="F8" s="42"/>
      <c r="G8" s="42"/>
      <c r="H8" s="42" t="s">
        <v>107</v>
      </c>
      <c r="I8" s="41" t="s">
        <v>101</v>
      </c>
    </row>
    <row r="9" spans="1:9" s="2" customFormat="1" ht="12.75">
      <c r="A9" s="40" t="s">
        <v>138</v>
      </c>
      <c r="B9" s="41"/>
      <c r="C9" s="42"/>
      <c r="D9" s="43" t="s">
        <v>316</v>
      </c>
      <c r="E9" s="42"/>
      <c r="F9" s="42"/>
      <c r="G9" s="42"/>
      <c r="H9" s="42"/>
      <c r="I9" s="41"/>
    </row>
    <row r="10" spans="1:9" ht="13.5" customHeight="1">
      <c r="A10" s="40" t="s">
        <v>139</v>
      </c>
      <c r="B10" s="44" t="s">
        <v>108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H11" s="1" t="s">
        <v>9</v>
      </c>
      <c r="I11" s="13"/>
    </row>
    <row r="12" spans="1:9" ht="12.75">
      <c r="A12" s="85">
        <v>4017</v>
      </c>
      <c r="B12" t="s">
        <v>348</v>
      </c>
      <c r="C12" s="1">
        <v>2624214.99</v>
      </c>
      <c r="D12" s="37">
        <v>462840.14</v>
      </c>
      <c r="E12" s="1">
        <v>130780.01</v>
      </c>
      <c r="F12" s="1">
        <v>0</v>
      </c>
      <c r="G12" s="1">
        <v>0</v>
      </c>
      <c r="H12" s="1">
        <v>138924.74</v>
      </c>
      <c r="I12" s="13">
        <f aca="true" t="shared" si="0" ref="I12:I30">SUM(E12-F12-G12-H12)</f>
        <v>-8144.729999999996</v>
      </c>
    </row>
    <row r="13" spans="1:9" ht="12.75">
      <c r="A13" s="85">
        <v>4027</v>
      </c>
      <c r="B13" t="s">
        <v>280</v>
      </c>
      <c r="C13" s="1">
        <v>1009495.2</v>
      </c>
      <c r="D13" s="1">
        <v>108870.61</v>
      </c>
      <c r="E13" s="1">
        <v>52596.26</v>
      </c>
      <c r="F13" s="1">
        <v>0</v>
      </c>
      <c r="G13" s="1">
        <v>0</v>
      </c>
      <c r="H13" s="1">
        <v>52596.26</v>
      </c>
      <c r="I13" s="13">
        <f t="shared" si="0"/>
        <v>0</v>
      </c>
    </row>
    <row r="14" spans="1:9" ht="12.75">
      <c r="A14" s="85">
        <v>4037</v>
      </c>
      <c r="B14" t="s">
        <v>281</v>
      </c>
      <c r="C14" s="1">
        <v>46215.84</v>
      </c>
      <c r="D14" s="37">
        <v>22002.5</v>
      </c>
      <c r="E14" s="1">
        <v>21436.21</v>
      </c>
      <c r="F14" s="1">
        <v>0</v>
      </c>
      <c r="G14" s="1">
        <v>0</v>
      </c>
      <c r="H14" s="1">
        <v>21436.21</v>
      </c>
      <c r="I14" s="13">
        <f t="shared" si="0"/>
        <v>0</v>
      </c>
    </row>
    <row r="15" spans="1:9" ht="12.75">
      <c r="A15" s="85">
        <v>4047</v>
      </c>
      <c r="B15" t="s">
        <v>282</v>
      </c>
      <c r="C15" s="1">
        <v>216339</v>
      </c>
      <c r="D15" s="37">
        <v>55280.15</v>
      </c>
      <c r="E15" s="1">
        <v>51222.3</v>
      </c>
      <c r="F15" s="1">
        <v>0</v>
      </c>
      <c r="G15" s="1">
        <v>0</v>
      </c>
      <c r="H15" s="1">
        <v>51222.3</v>
      </c>
      <c r="I15" s="13">
        <f t="shared" si="0"/>
        <v>0</v>
      </c>
    </row>
    <row r="16" spans="1:9" s="84" customFormat="1" ht="12.75">
      <c r="A16" s="85">
        <v>4057</v>
      </c>
      <c r="B16" t="s">
        <v>236</v>
      </c>
      <c r="C16" s="1">
        <v>49778</v>
      </c>
      <c r="D16" s="37">
        <v>1528.96</v>
      </c>
      <c r="E16" s="1">
        <v>77.5</v>
      </c>
      <c r="F16" s="1">
        <v>0</v>
      </c>
      <c r="G16" s="1">
        <v>0</v>
      </c>
      <c r="H16" s="1">
        <v>77.5</v>
      </c>
      <c r="I16" s="13">
        <f t="shared" si="0"/>
        <v>0</v>
      </c>
    </row>
    <row r="17" spans="1:9" s="84" customFormat="1" ht="12.75">
      <c r="A17" s="86">
        <v>4076</v>
      </c>
      <c r="B17" s="30" t="s">
        <v>259</v>
      </c>
      <c r="C17" s="31">
        <v>0</v>
      </c>
      <c r="D17" s="38">
        <v>7654.3</v>
      </c>
      <c r="E17" s="31">
        <v>8654.3</v>
      </c>
      <c r="F17" s="31">
        <v>0</v>
      </c>
      <c r="G17" s="31">
        <v>0</v>
      </c>
      <c r="H17" s="31">
        <v>0</v>
      </c>
      <c r="I17" s="32">
        <f t="shared" si="0"/>
        <v>8654.3</v>
      </c>
    </row>
    <row r="18" spans="1:9" s="84" customFormat="1" ht="12.75">
      <c r="A18" s="85">
        <v>4107</v>
      </c>
      <c r="B18" t="s">
        <v>283</v>
      </c>
      <c r="C18" s="1">
        <v>6605385.38</v>
      </c>
      <c r="D18" s="37">
        <v>3636</v>
      </c>
      <c r="E18" s="1">
        <v>3636</v>
      </c>
      <c r="F18" s="1">
        <v>0</v>
      </c>
      <c r="G18" s="1">
        <v>0</v>
      </c>
      <c r="H18" s="1">
        <v>3636</v>
      </c>
      <c r="I18" s="89">
        <v>0</v>
      </c>
    </row>
    <row r="19" spans="1:9" ht="12.75">
      <c r="A19" s="85">
        <v>4167</v>
      </c>
      <c r="B19" t="s">
        <v>284</v>
      </c>
      <c r="C19" s="1">
        <v>211830.47</v>
      </c>
      <c r="D19" s="37">
        <v>21742.25</v>
      </c>
      <c r="E19" s="1">
        <v>21742.25</v>
      </c>
      <c r="F19" s="1">
        <v>0</v>
      </c>
      <c r="G19" s="1">
        <v>0</v>
      </c>
      <c r="H19" s="1">
        <v>14632.39</v>
      </c>
      <c r="I19" s="13">
        <f t="shared" si="0"/>
        <v>7109.860000000001</v>
      </c>
    </row>
    <row r="20" spans="1:9" s="30" customFormat="1" ht="12.75">
      <c r="A20" s="86">
        <v>4190</v>
      </c>
      <c r="B20" s="30" t="s">
        <v>182</v>
      </c>
      <c r="C20" s="31">
        <v>0</v>
      </c>
      <c r="D20" s="38">
        <v>15623.13</v>
      </c>
      <c r="E20" s="32">
        <v>15623.13</v>
      </c>
      <c r="F20" s="32">
        <v>0</v>
      </c>
      <c r="G20" s="32">
        <v>0</v>
      </c>
      <c r="H20" s="32">
        <v>508.82</v>
      </c>
      <c r="I20" s="32">
        <f t="shared" si="0"/>
        <v>15114.31</v>
      </c>
    </row>
    <row r="21" spans="1:9" s="30" customFormat="1" ht="12.75">
      <c r="A21" s="86">
        <v>4200</v>
      </c>
      <c r="B21" s="30" t="s">
        <v>181</v>
      </c>
      <c r="C21" s="31">
        <v>0</v>
      </c>
      <c r="D21" s="38">
        <v>142860.87</v>
      </c>
      <c r="E21" s="32">
        <v>206132.5</v>
      </c>
      <c r="F21" s="32">
        <v>2376.25</v>
      </c>
      <c r="G21" s="32">
        <v>19825.4</v>
      </c>
      <c r="H21" s="32">
        <v>44383.24</v>
      </c>
      <c r="I21" s="32">
        <f t="shared" si="0"/>
        <v>139547.61000000002</v>
      </c>
    </row>
    <row r="22" spans="1:9" s="30" customFormat="1" ht="12.75">
      <c r="A22" s="86">
        <v>4210</v>
      </c>
      <c r="B22" s="30" t="s">
        <v>240</v>
      </c>
      <c r="C22" s="31">
        <v>0</v>
      </c>
      <c r="D22" s="38">
        <v>307600.79</v>
      </c>
      <c r="E22" s="32">
        <v>522375.87</v>
      </c>
      <c r="F22" s="32">
        <v>1827</v>
      </c>
      <c r="G22" s="32">
        <v>50693.75</v>
      </c>
      <c r="H22" s="32">
        <v>246698.62</v>
      </c>
      <c r="I22" s="32">
        <f t="shared" si="0"/>
        <v>223156.5</v>
      </c>
    </row>
    <row r="23" spans="1:9" ht="12.75">
      <c r="A23" s="85">
        <v>4227</v>
      </c>
      <c r="B23" t="s">
        <v>285</v>
      </c>
      <c r="C23" s="1">
        <v>27747.68</v>
      </c>
      <c r="D23" s="37">
        <v>493.13</v>
      </c>
      <c r="E23" s="1">
        <v>0</v>
      </c>
      <c r="F23" s="1">
        <v>0</v>
      </c>
      <c r="G23" s="1">
        <v>0</v>
      </c>
      <c r="H23" s="1">
        <v>0</v>
      </c>
      <c r="I23" s="13">
        <f t="shared" si="0"/>
        <v>0</v>
      </c>
    </row>
    <row r="24" spans="1:9" ht="12.75">
      <c r="A24" s="85">
        <v>4257</v>
      </c>
      <c r="B24" t="s">
        <v>247</v>
      </c>
      <c r="C24" s="1">
        <v>124740.14</v>
      </c>
      <c r="D24" s="37">
        <v>13676.57</v>
      </c>
      <c r="E24" s="1">
        <v>796.01</v>
      </c>
      <c r="F24" s="1">
        <v>0</v>
      </c>
      <c r="G24" s="1">
        <v>0</v>
      </c>
      <c r="H24" s="1">
        <v>796.01</v>
      </c>
      <c r="I24" s="13">
        <f t="shared" si="0"/>
        <v>0</v>
      </c>
    </row>
    <row r="25" spans="1:9" s="30" customFormat="1" ht="12.75">
      <c r="A25" s="86">
        <v>4237</v>
      </c>
      <c r="B25" s="30" t="s">
        <v>288</v>
      </c>
      <c r="C25" s="31">
        <v>341363.75</v>
      </c>
      <c r="D25" s="38">
        <v>64412.05</v>
      </c>
      <c r="E25" s="31">
        <v>64412.05</v>
      </c>
      <c r="F25" s="31">
        <v>0</v>
      </c>
      <c r="G25" s="31">
        <v>4871.25</v>
      </c>
      <c r="H25" s="31">
        <v>49866.59</v>
      </c>
      <c r="I25" s="32">
        <f t="shared" si="0"/>
        <v>9674.210000000006</v>
      </c>
    </row>
    <row r="26" spans="1:9" ht="12.75">
      <c r="A26" s="85">
        <v>4287</v>
      </c>
      <c r="B26" t="s">
        <v>286</v>
      </c>
      <c r="C26" s="1">
        <v>82000</v>
      </c>
      <c r="D26" s="37">
        <v>19614.04</v>
      </c>
      <c r="E26" s="1">
        <v>5265.81</v>
      </c>
      <c r="F26" s="1">
        <v>0</v>
      </c>
      <c r="G26" s="1">
        <v>0</v>
      </c>
      <c r="H26" s="1">
        <v>5265.81</v>
      </c>
      <c r="I26" s="13">
        <f t="shared" si="0"/>
        <v>0</v>
      </c>
    </row>
    <row r="27" spans="1:9" s="18" customFormat="1" ht="12.75">
      <c r="A27" s="85">
        <v>4327</v>
      </c>
      <c r="B27" t="s">
        <v>313</v>
      </c>
      <c r="C27" s="1">
        <v>44550</v>
      </c>
      <c r="D27" s="37">
        <v>44550</v>
      </c>
      <c r="E27" s="1">
        <v>44550</v>
      </c>
      <c r="F27" s="17">
        <v>0</v>
      </c>
      <c r="G27" s="17">
        <v>0</v>
      </c>
      <c r="H27" s="17">
        <v>44550</v>
      </c>
      <c r="I27" s="35">
        <f t="shared" si="0"/>
        <v>0</v>
      </c>
    </row>
    <row r="28" spans="1:9" ht="12.75">
      <c r="A28" s="85">
        <v>4357</v>
      </c>
      <c r="B28" t="s">
        <v>215</v>
      </c>
      <c r="C28" s="1">
        <v>31071</v>
      </c>
      <c r="D28" s="37">
        <v>7272.35</v>
      </c>
      <c r="E28" s="1">
        <v>7272.35</v>
      </c>
      <c r="F28" s="1">
        <v>0</v>
      </c>
      <c r="G28" s="1">
        <v>0</v>
      </c>
      <c r="H28" s="1">
        <v>7272.35</v>
      </c>
      <c r="I28" s="13">
        <f t="shared" si="0"/>
        <v>0</v>
      </c>
    </row>
    <row r="29" spans="1:9" ht="12.75">
      <c r="A29" s="85">
        <v>4367</v>
      </c>
      <c r="B29" t="s">
        <v>287</v>
      </c>
      <c r="C29" s="1">
        <v>74213</v>
      </c>
      <c r="D29" s="37">
        <v>3636.16</v>
      </c>
      <c r="E29" s="1">
        <v>3636.16</v>
      </c>
      <c r="F29" s="1">
        <v>0</v>
      </c>
      <c r="G29" s="1">
        <v>0</v>
      </c>
      <c r="H29" s="1">
        <v>3636.16</v>
      </c>
      <c r="I29" s="13">
        <f t="shared" si="0"/>
        <v>0</v>
      </c>
    </row>
    <row r="30" spans="1:9" ht="12.75">
      <c r="A30" s="86">
        <v>4416</v>
      </c>
      <c r="B30" s="30" t="s">
        <v>248</v>
      </c>
      <c r="C30" s="31">
        <v>6000</v>
      </c>
      <c r="D30" s="38">
        <v>4548.46</v>
      </c>
      <c r="E30" s="31">
        <v>4548.46</v>
      </c>
      <c r="F30" s="31">
        <v>0</v>
      </c>
      <c r="G30" s="31">
        <v>0</v>
      </c>
      <c r="H30" s="31">
        <v>0</v>
      </c>
      <c r="I30" s="32">
        <f t="shared" si="0"/>
        <v>4548.46</v>
      </c>
    </row>
    <row r="31" spans="1:9" ht="12.75">
      <c r="A31" s="85"/>
      <c r="C31" s="12"/>
      <c r="D31" s="39" t="s">
        <v>9</v>
      </c>
      <c r="E31" s="12" t="s">
        <v>9</v>
      </c>
      <c r="F31" s="12" t="s">
        <v>9</v>
      </c>
      <c r="G31" s="12"/>
      <c r="H31" s="12"/>
      <c r="I31" s="13"/>
    </row>
    <row r="32" spans="1:9" ht="12.75">
      <c r="A32" s="85"/>
      <c r="B32" s="44" t="s">
        <v>317</v>
      </c>
      <c r="D32" s="37"/>
      <c r="E32" s="1" t="s">
        <v>9</v>
      </c>
      <c r="F32" s="1" t="s">
        <v>9</v>
      </c>
      <c r="I32" s="13"/>
    </row>
    <row r="33" spans="1:9" ht="12.75">
      <c r="A33" s="85">
        <v>4008</v>
      </c>
      <c r="B33" s="81" t="s">
        <v>369</v>
      </c>
      <c r="C33" s="1">
        <v>507179</v>
      </c>
      <c r="D33" s="37">
        <v>0</v>
      </c>
      <c r="E33" s="1">
        <v>507179</v>
      </c>
      <c r="F33" s="1">
        <v>0</v>
      </c>
      <c r="G33" s="1">
        <v>163215.5</v>
      </c>
      <c r="H33" s="1">
        <v>129920.1</v>
      </c>
      <c r="I33" s="13">
        <f>E33-F33-G33-H33</f>
        <v>214043.4</v>
      </c>
    </row>
    <row r="34" spans="1:9" ht="12.75">
      <c r="A34" s="85">
        <v>4018</v>
      </c>
      <c r="B34" t="s">
        <v>337</v>
      </c>
      <c r="C34" s="1">
        <v>2670000</v>
      </c>
      <c r="D34" s="1">
        <v>2670000</v>
      </c>
      <c r="E34" s="1">
        <v>2151356</v>
      </c>
      <c r="F34" s="1">
        <v>295.68</v>
      </c>
      <c r="G34" s="1">
        <v>25362.02</v>
      </c>
      <c r="H34" s="1">
        <v>861626.4</v>
      </c>
      <c r="I34" s="35">
        <f aca="true" t="shared" si="1" ref="I34:I51">SUM(E34-F34-G34-H34)</f>
        <v>1264071.9</v>
      </c>
    </row>
    <row r="35" spans="1:9" ht="12.75">
      <c r="A35" s="85">
        <v>4028</v>
      </c>
      <c r="B35" t="s">
        <v>338</v>
      </c>
      <c r="C35" s="1">
        <v>908610</v>
      </c>
      <c r="D35" s="1">
        <v>908610</v>
      </c>
      <c r="E35" s="1">
        <v>908610</v>
      </c>
      <c r="F35" s="1">
        <v>12597</v>
      </c>
      <c r="G35" s="1">
        <v>2439.79</v>
      </c>
      <c r="H35" s="1">
        <v>396714.31</v>
      </c>
      <c r="I35" s="35">
        <f t="shared" si="1"/>
        <v>496858.89999999997</v>
      </c>
    </row>
    <row r="36" spans="1:9" ht="12.75">
      <c r="A36" s="85">
        <v>4038</v>
      </c>
      <c r="B36" t="s">
        <v>281</v>
      </c>
      <c r="C36" s="1">
        <v>30040.29</v>
      </c>
      <c r="D36" s="37">
        <v>30040.29</v>
      </c>
      <c r="E36" s="1">
        <v>30040.29</v>
      </c>
      <c r="F36" s="1">
        <v>0</v>
      </c>
      <c r="G36" s="1">
        <v>0</v>
      </c>
      <c r="H36" s="1">
        <v>330</v>
      </c>
      <c r="I36" s="35">
        <f t="shared" si="1"/>
        <v>29710.29</v>
      </c>
    </row>
    <row r="37" spans="1:9" ht="12.75">
      <c r="A37" s="85">
        <v>4048</v>
      </c>
      <c r="B37" t="s">
        <v>339</v>
      </c>
      <c r="C37" s="1">
        <v>197942</v>
      </c>
      <c r="D37" s="37">
        <v>197942</v>
      </c>
      <c r="E37" s="1">
        <v>197942</v>
      </c>
      <c r="F37" s="1">
        <v>0</v>
      </c>
      <c r="G37" s="1">
        <v>3888.8</v>
      </c>
      <c r="H37" s="1">
        <v>41900.47</v>
      </c>
      <c r="I37" s="35">
        <f t="shared" si="1"/>
        <v>152152.73</v>
      </c>
    </row>
    <row r="38" spans="1:9" ht="12.75">
      <c r="A38" s="85">
        <v>4058</v>
      </c>
      <c r="B38" t="s">
        <v>340</v>
      </c>
      <c r="C38" s="1">
        <v>54014</v>
      </c>
      <c r="D38" s="37">
        <v>54014</v>
      </c>
      <c r="E38" s="1">
        <v>55465.46</v>
      </c>
      <c r="F38" s="1">
        <v>0</v>
      </c>
      <c r="G38" s="1">
        <v>6000</v>
      </c>
      <c r="H38" s="1">
        <v>34576.13</v>
      </c>
      <c r="I38" s="35">
        <f t="shared" si="1"/>
        <v>14889.330000000002</v>
      </c>
    </row>
    <row r="39" spans="1:9" ht="12.75">
      <c r="A39" s="85">
        <v>4088</v>
      </c>
      <c r="B39" t="s">
        <v>370</v>
      </c>
      <c r="C39" s="1">
        <v>11465</v>
      </c>
      <c r="D39" s="37">
        <v>0</v>
      </c>
      <c r="E39" s="1">
        <v>11465</v>
      </c>
      <c r="F39" s="1">
        <v>0</v>
      </c>
      <c r="G39" s="1">
        <v>0</v>
      </c>
      <c r="H39" s="1">
        <v>11465</v>
      </c>
      <c r="I39" s="35">
        <f t="shared" si="1"/>
        <v>0</v>
      </c>
    </row>
    <row r="40" spans="1:9" ht="12.75">
      <c r="A40" s="85">
        <v>4108</v>
      </c>
      <c r="B40" t="s">
        <v>341</v>
      </c>
      <c r="C40" s="1">
        <v>6893227</v>
      </c>
      <c r="D40" s="37">
        <v>6893227</v>
      </c>
      <c r="E40" s="1">
        <v>6893227</v>
      </c>
      <c r="F40" s="1">
        <v>0</v>
      </c>
      <c r="G40" s="1">
        <v>22434.99</v>
      </c>
      <c r="H40" s="1">
        <v>3118693.63</v>
      </c>
      <c r="I40" s="35">
        <f t="shared" si="1"/>
        <v>3752098.38</v>
      </c>
    </row>
    <row r="41" spans="1:9" ht="12.75">
      <c r="A41" s="85">
        <v>4128</v>
      </c>
      <c r="B41" t="s">
        <v>342</v>
      </c>
      <c r="C41" s="1">
        <v>172242</v>
      </c>
      <c r="D41" s="37">
        <v>172242</v>
      </c>
      <c r="E41" s="1">
        <v>172242</v>
      </c>
      <c r="F41" s="1">
        <v>0</v>
      </c>
      <c r="G41" s="1">
        <v>0</v>
      </c>
      <c r="H41" s="1">
        <v>97017.56</v>
      </c>
      <c r="I41" s="35">
        <f t="shared" si="1"/>
        <v>75224.44</v>
      </c>
    </row>
    <row r="42" spans="1:9" ht="12.75">
      <c r="A42" s="85">
        <v>4158</v>
      </c>
      <c r="B42" t="s">
        <v>367</v>
      </c>
      <c r="C42" s="1">
        <v>0</v>
      </c>
      <c r="D42" s="37">
        <v>0</v>
      </c>
      <c r="E42" s="1">
        <v>67823</v>
      </c>
      <c r="F42" s="1">
        <v>0</v>
      </c>
      <c r="G42" s="1">
        <v>0</v>
      </c>
      <c r="H42" s="1">
        <v>30245.25</v>
      </c>
      <c r="I42" s="35">
        <f t="shared" si="1"/>
        <v>37577.75</v>
      </c>
    </row>
    <row r="43" spans="1:9" ht="12.75">
      <c r="A43" s="85">
        <v>4168</v>
      </c>
      <c r="B43" t="s">
        <v>343</v>
      </c>
      <c r="C43" s="1">
        <v>220837.28</v>
      </c>
      <c r="D43" s="37">
        <v>220837.28</v>
      </c>
      <c r="E43" s="1">
        <v>220837.28</v>
      </c>
      <c r="F43" s="1">
        <v>0</v>
      </c>
      <c r="G43" s="1">
        <v>36092.51</v>
      </c>
      <c r="H43" s="1">
        <v>72569.05</v>
      </c>
      <c r="I43" s="35">
        <f t="shared" si="1"/>
        <v>112175.71999999999</v>
      </c>
    </row>
    <row r="44" spans="1:9" ht="12.75">
      <c r="A44" s="85">
        <v>4228</v>
      </c>
      <c r="B44" t="s">
        <v>344</v>
      </c>
      <c r="C44" s="1">
        <v>23937.07</v>
      </c>
      <c r="D44" s="37">
        <v>23937.07</v>
      </c>
      <c r="E44" s="1">
        <v>25427.64</v>
      </c>
      <c r="F44" s="1">
        <v>0</v>
      </c>
      <c r="G44" s="1">
        <v>10246.74</v>
      </c>
      <c r="H44" s="1">
        <v>9116.71</v>
      </c>
      <c r="I44" s="35">
        <f t="shared" si="1"/>
        <v>6064.1900000000005</v>
      </c>
    </row>
    <row r="45" spans="1:9" ht="12.75">
      <c r="A45" s="86">
        <v>4238</v>
      </c>
      <c r="B45" s="30" t="s">
        <v>288</v>
      </c>
      <c r="C45" s="31">
        <v>332191.88</v>
      </c>
      <c r="D45" s="31">
        <v>332191.88</v>
      </c>
      <c r="E45" s="31">
        <v>332191.88</v>
      </c>
      <c r="F45" s="31">
        <v>2030.58</v>
      </c>
      <c r="G45" s="31">
        <v>65687.5</v>
      </c>
      <c r="H45" s="31">
        <v>143333.43</v>
      </c>
      <c r="I45" s="32">
        <f t="shared" si="1"/>
        <v>121140.37</v>
      </c>
    </row>
    <row r="46" spans="1:9" ht="12.75">
      <c r="A46" s="85">
        <v>4258</v>
      </c>
      <c r="B46" t="s">
        <v>345</v>
      </c>
      <c r="C46" s="1">
        <v>95783</v>
      </c>
      <c r="D46" s="37">
        <v>95783</v>
      </c>
      <c r="E46" s="1">
        <v>108663.56</v>
      </c>
      <c r="F46" s="1">
        <v>0</v>
      </c>
      <c r="G46" s="1">
        <v>39956.74</v>
      </c>
      <c r="H46" s="1">
        <v>40735.29</v>
      </c>
      <c r="I46" s="35">
        <f t="shared" si="1"/>
        <v>27971.530000000006</v>
      </c>
    </row>
    <row r="47" spans="1:9" ht="12.75">
      <c r="A47" s="85">
        <v>4288</v>
      </c>
      <c r="B47" t="s">
        <v>346</v>
      </c>
      <c r="C47" s="1">
        <v>66380</v>
      </c>
      <c r="D47" s="37">
        <v>66380</v>
      </c>
      <c r="E47" s="1">
        <v>82000</v>
      </c>
      <c r="F47" s="1">
        <v>0</v>
      </c>
      <c r="G47" s="1">
        <v>16738.28</v>
      </c>
      <c r="H47" s="1">
        <v>22876.11</v>
      </c>
      <c r="I47" s="35">
        <f>E47-F47-G47-H47</f>
        <v>42385.61</v>
      </c>
    </row>
    <row r="48" spans="1:9" ht="12.75">
      <c r="A48" s="85">
        <v>4358</v>
      </c>
      <c r="B48" t="s">
        <v>215</v>
      </c>
      <c r="C48" s="1">
        <v>80518</v>
      </c>
      <c r="D48" s="37">
        <v>80518</v>
      </c>
      <c r="E48" s="1">
        <v>80518</v>
      </c>
      <c r="F48" s="1">
        <v>0</v>
      </c>
      <c r="G48" s="1">
        <v>855.57</v>
      </c>
      <c r="H48" s="1">
        <v>46109.4</v>
      </c>
      <c r="I48" s="35">
        <f t="shared" si="1"/>
        <v>33553.02999999999</v>
      </c>
    </row>
    <row r="49" spans="1:9" ht="12.75">
      <c r="A49" s="85">
        <v>4368</v>
      </c>
      <c r="B49" t="s">
        <v>347</v>
      </c>
      <c r="C49" s="1">
        <v>24766</v>
      </c>
      <c r="D49" s="37">
        <v>24766</v>
      </c>
      <c r="E49" s="1">
        <v>24766</v>
      </c>
      <c r="F49" s="1">
        <v>0</v>
      </c>
      <c r="G49" s="1">
        <v>0</v>
      </c>
      <c r="H49" s="1">
        <v>17413.58</v>
      </c>
      <c r="I49" s="35">
        <f t="shared" si="1"/>
        <v>7352.419999999998</v>
      </c>
    </row>
    <row r="50" spans="1:9" ht="12.75">
      <c r="A50" s="86">
        <v>4408</v>
      </c>
      <c r="B50" s="30" t="s">
        <v>349</v>
      </c>
      <c r="C50" s="31">
        <v>37917</v>
      </c>
      <c r="D50" s="38"/>
      <c r="E50" s="31">
        <v>37917</v>
      </c>
      <c r="F50" s="31">
        <v>0</v>
      </c>
      <c r="G50" s="31">
        <v>0</v>
      </c>
      <c r="H50" s="31">
        <v>5662.49</v>
      </c>
      <c r="I50" s="32">
        <f t="shared" si="1"/>
        <v>32254.510000000002</v>
      </c>
    </row>
    <row r="51" spans="1:9" ht="12.75">
      <c r="A51" s="86">
        <v>4598</v>
      </c>
      <c r="B51" s="30" t="s">
        <v>350</v>
      </c>
      <c r="C51" s="31">
        <v>50000</v>
      </c>
      <c r="D51" s="31">
        <v>50000</v>
      </c>
      <c r="E51" s="31">
        <v>50000</v>
      </c>
      <c r="F51" s="31">
        <v>0</v>
      </c>
      <c r="G51" s="31">
        <v>0</v>
      </c>
      <c r="H51" s="31">
        <v>22052.65</v>
      </c>
      <c r="I51" s="32">
        <f t="shared" si="1"/>
        <v>27947.35</v>
      </c>
    </row>
    <row r="52" spans="1:9" ht="12.75">
      <c r="A52" s="85"/>
      <c r="I52" s="35" t="s">
        <v>9</v>
      </c>
    </row>
    <row r="53" spans="2:9" ht="13.5" thickBot="1">
      <c r="B53" s="44" t="s">
        <v>109</v>
      </c>
      <c r="C53" s="46">
        <f>SUM(C11:C51)</f>
        <v>23871993.970000003</v>
      </c>
      <c r="D53" s="46">
        <f>SUM(D11:D51)</f>
        <v>13128330.98</v>
      </c>
      <c r="E53" s="46">
        <f>SUM(E12:E51)</f>
        <v>13122428.280000001</v>
      </c>
      <c r="F53" s="46">
        <f>SUM(F11:F51)</f>
        <v>19126.510000000002</v>
      </c>
      <c r="G53" s="46">
        <f>SUM(G12:G51)</f>
        <v>468308.8399999999</v>
      </c>
      <c r="H53" s="46">
        <f>SUM(H12:H51)</f>
        <v>5787860.5600000005</v>
      </c>
      <c r="I53" s="54">
        <f>SUM(E53-F53-G53-H53)</f>
        <v>6847132.370000001</v>
      </c>
    </row>
    <row r="54" ht="13.5" thickTop="1"/>
    <row r="55" spans="3:9" ht="12.75">
      <c r="C55" s="13"/>
      <c r="D55" s="13"/>
      <c r="E55" s="35" t="s">
        <v>9</v>
      </c>
      <c r="F55" s="13"/>
      <c r="G55" s="13"/>
      <c r="H55" s="13"/>
      <c r="I55" s="13" t="s">
        <v>9</v>
      </c>
    </row>
    <row r="56" spans="3:9" ht="12.75">
      <c r="C56" s="13"/>
      <c r="D56" s="35"/>
      <c r="E56" s="13"/>
      <c r="F56" s="13"/>
      <c r="G56" s="13"/>
      <c r="H56" s="13"/>
      <c r="I56" s="13"/>
    </row>
    <row r="57" spans="3:9" ht="12.75">
      <c r="C57" s="13"/>
      <c r="D57" s="35"/>
      <c r="E57" s="13"/>
      <c r="F57" s="13"/>
      <c r="G57" s="13"/>
      <c r="H57" s="13"/>
      <c r="I57" s="13"/>
    </row>
    <row r="58" spans="3:9" ht="12.75">
      <c r="C58" s="13"/>
      <c r="D58" s="35"/>
      <c r="E58" s="13"/>
      <c r="F58" s="13"/>
      <c r="G58" s="13"/>
      <c r="H58" s="13"/>
      <c r="I58" s="13"/>
    </row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  <row r="194" spans="3:9" ht="12.75">
      <c r="C194" s="13"/>
      <c r="D194" s="35"/>
      <c r="E194" s="13"/>
      <c r="F194" s="13"/>
      <c r="G194" s="13"/>
      <c r="H194" s="13"/>
      <c r="I194" s="13"/>
    </row>
  </sheetData>
  <sheetProtection password="E1E0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5" bottom="0.25" header="0.55" footer="0.5"/>
  <pageSetup horizontalDpi="600" verticalDpi="600" orientation="landscape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2008-02-13T12:49:49Z</cp:lastPrinted>
  <dcterms:created xsi:type="dcterms:W3CDTF">1997-11-05T19:49:33Z</dcterms:created>
  <dcterms:modified xsi:type="dcterms:W3CDTF">2008-02-13T12:50:48Z</dcterms:modified>
  <cp:category/>
  <cp:version/>
  <cp:contentType/>
  <cp:contentStatus/>
</cp:coreProperties>
</file>